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90A4360\Desktop\【お客様・KMEW用】パナソニック雨樋排水能力計算プログラム_ver.1.4\"/>
    </mc:Choice>
  </mc:AlternateContent>
  <bookViews>
    <workbookView xWindow="0" yWindow="0" windowWidth="15324" windowHeight="6276" tabRatio="853" activeTab="3"/>
  </bookViews>
  <sheets>
    <sheet name="排水能力設計ﾎﾟｲﾝﾄ" sheetId="7" r:id="rId1"/>
    <sheet name="一般用（通常排水）" sheetId="1" r:id="rId2"/>
    <sheet name="箱樋用（通常排水）" sheetId="2" r:id="rId3"/>
    <sheet name="一般用 (高排水)" sheetId="12" r:id="rId4"/>
    <sheet name="箱樋用 (高排水)" sheetId="9" r:id="rId5"/>
    <sheet name="ビル・マンションの排水（通常排水）" sheetId="3" r:id="rId6"/>
    <sheet name="データテーブル" sheetId="4" state="hidden" r:id="rId7"/>
    <sheet name="データテーブル2" sheetId="5" state="hidden" r:id="rId8"/>
    <sheet name="データテーブル3" sheetId="6" state="hidden" r:id="rId9"/>
    <sheet name="データテーブル4(高排水)" sheetId="10" state="hidden" r:id="rId10"/>
  </sheets>
  <externalReferences>
    <externalReference r:id="rId11"/>
  </externalReferences>
  <definedNames>
    <definedName name="_xlnm._FilterDatabase" localSheetId="3" hidden="1">'一般用 (高排水)'!$Y$45:$AC$47</definedName>
    <definedName name="_xlnm._FilterDatabase" localSheetId="4" hidden="1">'箱樋用 (高排水)'!$Y$45:$AC$47</definedName>
    <definedName name="_xlnm._FilterDatabase" localSheetId="2" hidden="1">'箱樋用（通常排水）'!$Y$52:$AC$53</definedName>
    <definedName name="ＰＣ３０">データテーブル2!$D$3:$D$5</definedName>
    <definedName name="_xlnm.Print_Area" localSheetId="5">'ビル・マンションの排水（通常排水）'!$B$4:$AE$66</definedName>
    <definedName name="_xlnm.Print_Area" localSheetId="3">'一般用 (高排水)'!$B$4:$AE$67</definedName>
    <definedName name="_xlnm.Print_Area" localSheetId="1">'一般用（通常排水）'!$B$4:$AE$67</definedName>
    <definedName name="_xlnm.Print_Area" localSheetId="0">排水能力設計ﾎﾟｲﾝﾄ!$A$4:$AF$209</definedName>
    <definedName name="_xlnm.Print_Area" localSheetId="4">'箱樋用 (高排水)'!$B$4:$AE$67</definedName>
    <definedName name="_xlnm.Print_Area" localSheetId="2">'箱樋用（通常排水）'!$B$4:$AE$67</definedName>
    <definedName name="アーキスケアE・マイルドEⅠ型">データテーブル2!$C$3:$C$10</definedName>
    <definedName name="アイアン角・N3.5Ⅱ">データテーブル2!$K$3</definedName>
    <definedName name="アイアン丸１０５">データテーブル2!$L$3:$L$4</definedName>
    <definedName name="アイアン丸１２０">データテーブル2!$M$3:$M$5</definedName>
    <definedName name="いぶし雨樋PJ60">データテーブル2!$P$3:$P$5</definedName>
    <definedName name="いぶし雨樋角・N3.5Ⅱ">データテーブル2!$T$3</definedName>
    <definedName name="いぶし雨樋丸１０５">データテーブル2!$R$3:$R$4</definedName>
    <definedName name="いぶし雨樋丸１２０">データテーブル2!$S$3:$S$4</definedName>
    <definedName name="いぶし雨樋丸７５">データテーブル2!$Q$3</definedName>
    <definedName name="エルボ">データテーブル!$L$5:$L$8</definedName>
    <definedName name="グランスケア・PGR60">データテーブル2!$F$3:$F$5</definedName>
    <definedName name="サーフェスケア・FSⅠ型">データテーブル2!$D$3:$D$5</definedName>
    <definedName name="サーフェスケア・FSⅡ型">データテーブル2!$AB$3:$AB$14</definedName>
    <definedName name="ジェイスケア・PJ70">データテーブル2!$I$3:$I$6</definedName>
    <definedName name="シビルスケア・PC５０">データテーブル2!$H$3:$H$6</definedName>
    <definedName name="シビルスケア・PC77">データテーブル2!$G$3:$G$10</definedName>
    <definedName name="たて樋商品名" localSheetId="0">[1]データテーブル!$H$5:$H$30</definedName>
    <definedName name="たて樋商品名">データテーブル!$H$5:$H$29</definedName>
    <definedName name="ハイ丸１０５">データテーブル2!$O$3:$O$4</definedName>
    <definedName name="ハイ丸７５">データテーブル2!$N$3</definedName>
    <definedName name="パラスケア・U105">データテーブル2!$J$3:$J$5</definedName>
    <definedName name="ファインスケア・NFⅠ型">データテーブル2!$E$3:$E$10</definedName>
    <definedName name="メタリック調軒といグランスケアPGR60">データテーブル2!$B$3</definedName>
    <definedName name="メタリック調軒といサーフェスケアFSⅠ型">データテーブル2!$A$3</definedName>
    <definedName name="商品名" localSheetId="0">[1]データテーブル!$B$5:$B$33</definedName>
    <definedName name="商品名">データテーブル!$B$5:$B$32</definedName>
    <definedName name="折版１２０Ⅰ型">データテーブル2!$X$3:$X$15</definedName>
    <definedName name="折版１５０Ⅰ型">データテーブル2!$Y$3:$Y$14</definedName>
    <definedName name="折版１５０Ⅱ型">データテーブル2!$Z$3:$Z$14</definedName>
    <definedName name="折版２００Ⅰ型">データテーブル2!$AA$3:$AA$13</definedName>
    <definedName name="選択" localSheetId="3">#REF!</definedName>
    <definedName name="選択" localSheetId="0">#REF!</definedName>
    <definedName name="選択" localSheetId="4">#REF!</definedName>
    <definedName name="選択">#REF!</definedName>
    <definedName name="前高１３０WIDE">データテーブル2!$U$3:$U$15</definedName>
    <definedName name="前高１６５WIDE">データテーブル2!$V$3:$V$14</definedName>
    <definedName name="前高２００WIDE">データテーブル2!$W$3:$W$15</definedName>
    <definedName name="増大率" localSheetId="0">[1]データテーブル!$H$46:$H$50</definedName>
    <definedName name="増大率">データテーブル!$H$46:$H$50</definedName>
    <definedName name="谷２３０" localSheetId="3">データテーブル2!#REF!</definedName>
    <definedName name="谷２３０" localSheetId="4">データテーブル2!#REF!</definedName>
    <definedName name="谷２３０">データテーブル2!#REF!</definedName>
    <definedName name="谷２６０" localSheetId="3">データテーブル2!#REF!</definedName>
    <definedName name="谷２６０" localSheetId="4">データテーブル2!#REF!</definedName>
    <definedName name="谷２６０">データテーブル2!#REF!</definedName>
    <definedName name="箱樋用たてとい種類" localSheetId="0">OFFSET([1]データテーブル3!$F$1,0,0,SUM((LEN([1]データテーブル3!$F$1:$F$26)&lt;&gt;0)*1))</definedName>
    <definedName name="箱樋用たてとい種類">OFFSET(データテーブル3!$F$1,0,0,SUM((LEN(データテーブル3!$F$1:$F$26)&lt;&gt;0)*1))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2" i="1" l="1"/>
  <c r="Y46" i="12"/>
  <c r="Y49" i="12" s="1"/>
  <c r="Y46" i="9"/>
  <c r="Y49" i="9" s="1"/>
  <c r="X35" i="2" l="1"/>
  <c r="L43" i="2"/>
  <c r="X35" i="9"/>
  <c r="W40" i="12"/>
  <c r="G33" i="12"/>
  <c r="N38" i="12" s="1"/>
  <c r="K28" i="12"/>
  <c r="N37" i="12" s="1"/>
  <c r="N34" i="12"/>
  <c r="X33" i="12"/>
  <c r="N62" i="12"/>
  <c r="Y47" i="12"/>
  <c r="J47" i="12"/>
  <c r="AC55" i="12" s="1"/>
  <c r="N22" i="12"/>
  <c r="G61" i="12" s="1"/>
  <c r="J12" i="12"/>
  <c r="N13" i="12" s="1"/>
  <c r="T22" i="12" s="1"/>
  <c r="AA8" i="12"/>
  <c r="Z50" i="9"/>
  <c r="Y47" i="9"/>
  <c r="Z50" i="12" l="1"/>
  <c r="N40" i="12"/>
  <c r="S37" i="12"/>
  <c r="Z60" i="12"/>
  <c r="D50" i="12"/>
  <c r="Z22" i="12"/>
  <c r="N24" i="12" s="1"/>
  <c r="G60" i="12" s="1"/>
  <c r="T55" i="12"/>
  <c r="Q56" i="12" s="1"/>
  <c r="Z57" i="12" s="1"/>
  <c r="Z58" i="12" s="1"/>
  <c r="T40" i="12" l="1"/>
  <c r="T41" i="12"/>
  <c r="J47" i="9"/>
  <c r="G33" i="9"/>
  <c r="K28" i="9"/>
  <c r="N37" i="9" s="1"/>
  <c r="Z40" i="12" l="1"/>
  <c r="Z43" i="12" s="1"/>
  <c r="Y33" i="9"/>
  <c r="Q60" i="12" l="1"/>
  <c r="N61" i="12" s="1"/>
  <c r="D63" i="12" s="1"/>
  <c r="Z44" i="12"/>
  <c r="Y32" i="9"/>
  <c r="N62" i="9" s="1"/>
  <c r="T55" i="9"/>
  <c r="AC55" i="9"/>
  <c r="W40" i="9"/>
  <c r="U35" i="9" s="1"/>
  <c r="N38" i="9"/>
  <c r="N40" i="9"/>
  <c r="N22" i="9"/>
  <c r="J12" i="9"/>
  <c r="N13" i="9" s="1"/>
  <c r="T22" i="9" s="1"/>
  <c r="AA8" i="9"/>
  <c r="Y53" i="2"/>
  <c r="B7" i="6"/>
  <c r="Q56" i="9" l="1"/>
  <c r="Z57" i="9" s="1"/>
  <c r="Z58" i="9" s="1"/>
  <c r="D50" i="9"/>
  <c r="Z22" i="9"/>
  <c r="N24" i="9" s="1"/>
  <c r="G60" i="9" s="1"/>
  <c r="S37" i="9"/>
  <c r="G61" i="9"/>
  <c r="Y45" i="3"/>
  <c r="Y46" i="3" s="1"/>
  <c r="Z60" i="9" l="1"/>
  <c r="T41" i="9"/>
  <c r="T40" i="9"/>
  <c r="Z40" i="9" s="1"/>
  <c r="N22" i="1"/>
  <c r="Z43" i="9" l="1"/>
  <c r="D3" i="6"/>
  <c r="D2" i="6"/>
  <c r="D1" i="6"/>
  <c r="H1" i="6"/>
  <c r="E3" i="6" s="1"/>
  <c r="D4" i="6"/>
  <c r="D5" i="6"/>
  <c r="D6" i="6"/>
  <c r="D7" i="6"/>
  <c r="D8" i="6"/>
  <c r="D9" i="6"/>
  <c r="D10" i="6"/>
  <c r="D11" i="6"/>
  <c r="D12" i="6"/>
  <c r="D13" i="6"/>
  <c r="D14" i="6"/>
  <c r="D15" i="6"/>
  <c r="D16" i="6"/>
  <c r="D17" i="6"/>
  <c r="D18" i="6"/>
  <c r="D19" i="6"/>
  <c r="D20" i="6"/>
  <c r="D21" i="6"/>
  <c r="D22" i="6"/>
  <c r="D23" i="6"/>
  <c r="D24" i="6"/>
  <c r="D25" i="6"/>
  <c r="A3" i="6"/>
  <c r="AB2" i="5"/>
  <c r="T2" i="5"/>
  <c r="S2" i="5"/>
  <c r="R2" i="5"/>
  <c r="Q2" i="5"/>
  <c r="AA2" i="5"/>
  <c r="Z2" i="5"/>
  <c r="Y2" i="5"/>
  <c r="X2" i="5"/>
  <c r="W2" i="5"/>
  <c r="V2" i="5"/>
  <c r="U2" i="5"/>
  <c r="P2" i="5"/>
  <c r="O2" i="5"/>
  <c r="N2" i="5"/>
  <c r="M2" i="5"/>
  <c r="E2" i="5"/>
  <c r="L2" i="5"/>
  <c r="C25" i="6"/>
  <c r="B25" i="6"/>
  <c r="A25" i="6"/>
  <c r="C24" i="6"/>
  <c r="B24" i="6"/>
  <c r="A24" i="6"/>
  <c r="C23" i="6"/>
  <c r="B23" i="6"/>
  <c r="A23" i="6"/>
  <c r="C22" i="6"/>
  <c r="B22" i="6"/>
  <c r="A22" i="6"/>
  <c r="C21" i="6"/>
  <c r="B21" i="6"/>
  <c r="A21" i="6"/>
  <c r="C20" i="6"/>
  <c r="B20" i="6"/>
  <c r="A20" i="6"/>
  <c r="C19" i="6"/>
  <c r="B19" i="6"/>
  <c r="A19" i="6"/>
  <c r="C18" i="6"/>
  <c r="B18" i="6"/>
  <c r="A18" i="6"/>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A7" i="6"/>
  <c r="C6" i="6"/>
  <c r="B6" i="6"/>
  <c r="A6" i="6"/>
  <c r="C5" i="6"/>
  <c r="B5" i="6"/>
  <c r="A5" i="6"/>
  <c r="C4" i="6"/>
  <c r="B4" i="6"/>
  <c r="A4" i="6"/>
  <c r="C3" i="6"/>
  <c r="B3" i="6"/>
  <c r="C2" i="6"/>
  <c r="B2" i="6"/>
  <c r="A2" i="6"/>
  <c r="C1" i="6"/>
  <c r="B1" i="6"/>
  <c r="A1" i="6"/>
  <c r="K2" i="5"/>
  <c r="J2" i="5"/>
  <c r="I2" i="5"/>
  <c r="H2" i="5"/>
  <c r="G2" i="5"/>
  <c r="F2" i="5"/>
  <c r="D2" i="5"/>
  <c r="C2" i="5"/>
  <c r="B2" i="5"/>
  <c r="A2" i="5"/>
  <c r="H107" i="4"/>
  <c r="F107" i="4"/>
  <c r="H94" i="4"/>
  <c r="F94" i="4"/>
  <c r="M4" i="4"/>
  <c r="N4" i="4" s="1"/>
  <c r="I4" i="4"/>
  <c r="C4" i="4"/>
  <c r="G59" i="3"/>
  <c r="X48" i="3"/>
  <c r="V50" i="3" s="1"/>
  <c r="N28" i="3"/>
  <c r="Z17" i="3"/>
  <c r="T28" i="3" s="1"/>
  <c r="AA8" i="3"/>
  <c r="M55" i="2"/>
  <c r="J50" i="2"/>
  <c r="V55" i="2" s="1"/>
  <c r="W42" i="2"/>
  <c r="T35" i="2" s="1"/>
  <c r="G33" i="2"/>
  <c r="N40" i="2" s="1"/>
  <c r="K29" i="2"/>
  <c r="N39" i="2" s="1"/>
  <c r="N42" i="2" s="1"/>
  <c r="N22" i="2"/>
  <c r="G61" i="2" s="1"/>
  <c r="J12" i="2"/>
  <c r="N13" i="2" s="1"/>
  <c r="T22" i="2" s="1"/>
  <c r="AA8" i="2"/>
  <c r="Y53" i="1"/>
  <c r="M55" i="1" s="1"/>
  <c r="J48" i="1"/>
  <c r="V55" i="1" s="1"/>
  <c r="W41" i="1"/>
  <c r="X34" i="1" s="1"/>
  <c r="G35" i="1"/>
  <c r="N39" i="1" s="1"/>
  <c r="K30" i="1"/>
  <c r="N38" i="1" s="1"/>
  <c r="N41" i="1" s="1"/>
  <c r="G61" i="1"/>
  <c r="J12" i="1"/>
  <c r="N13" i="1" s="1"/>
  <c r="T22" i="1" s="1"/>
  <c r="N24" i="1" s="1"/>
  <c r="N25" i="1" s="1"/>
  <c r="AA8" i="1"/>
  <c r="H95" i="4"/>
  <c r="F99" i="4" s="1"/>
  <c r="O4" i="4"/>
  <c r="H108" i="4"/>
  <c r="F112" i="4" s="1"/>
  <c r="D53" i="2"/>
  <c r="Y55" i="2" l="1"/>
  <c r="Z57" i="2" s="1"/>
  <c r="Z58" i="2" s="1"/>
  <c r="Y55" i="1"/>
  <c r="Z57" i="1" s="1"/>
  <c r="Z58" i="1" s="1"/>
  <c r="Q60" i="9"/>
  <c r="N61" i="9" s="1"/>
  <c r="D63" i="9" s="1"/>
  <c r="Z44" i="9"/>
  <c r="E23" i="6"/>
  <c r="E15" i="6"/>
  <c r="E7" i="6"/>
  <c r="E11" i="6"/>
  <c r="E19" i="6"/>
  <c r="E26" i="6"/>
  <c r="E25" i="6"/>
  <c r="N30" i="3"/>
  <c r="N31" i="3" s="1"/>
  <c r="G58" i="3" s="1"/>
  <c r="F81" i="4" s="1"/>
  <c r="R48" i="3"/>
  <c r="R50" i="3" s="1"/>
  <c r="N52" i="3" s="1"/>
  <c r="N54" i="3" s="1"/>
  <c r="N24" i="2"/>
  <c r="N25" i="2" s="1"/>
  <c r="G60" i="2" s="1"/>
  <c r="F68" i="4" s="1"/>
  <c r="E22" i="6"/>
  <c r="E18" i="6"/>
  <c r="E14" i="6"/>
  <c r="E10" i="6"/>
  <c r="E6" i="6"/>
  <c r="E21" i="6"/>
  <c r="E17" i="6"/>
  <c r="E13" i="6"/>
  <c r="E9" i="6"/>
  <c r="E5" i="6"/>
  <c r="E2" i="6"/>
  <c r="E24" i="6"/>
  <c r="E20" i="6"/>
  <c r="E16" i="6"/>
  <c r="E12" i="6"/>
  <c r="E8" i="6"/>
  <c r="E4" i="6"/>
  <c r="S39" i="2"/>
  <c r="T43" i="2" s="1"/>
  <c r="S38" i="1"/>
  <c r="T41" i="1" s="1"/>
  <c r="D52" i="1"/>
  <c r="F55" i="4"/>
  <c r="G60" i="1"/>
  <c r="E1" i="6"/>
  <c r="Q58" i="3" l="1"/>
  <c r="AA55" i="3"/>
  <c r="F20" i="6"/>
  <c r="F19" i="6"/>
  <c r="Z60" i="2"/>
  <c r="T42" i="2"/>
  <c r="H55" i="4"/>
  <c r="H56" i="4" s="1"/>
  <c r="T42" i="1"/>
  <c r="Z41" i="1" s="1"/>
  <c r="Z44" i="1" s="1"/>
  <c r="Z45" i="1" s="1"/>
  <c r="Z60" i="1"/>
  <c r="F1" i="6"/>
  <c r="F23" i="6"/>
  <c r="F15" i="6"/>
  <c r="F11" i="6"/>
  <c r="F7" i="6"/>
  <c r="F3" i="6"/>
  <c r="F26" i="6"/>
  <c r="F18" i="6"/>
  <c r="F14" i="6"/>
  <c r="F10" i="6"/>
  <c r="F6" i="6"/>
  <c r="F2" i="6"/>
  <c r="F25" i="6"/>
  <c r="F17" i="6"/>
  <c r="F13" i="6"/>
  <c r="F9" i="6"/>
  <c r="F5" i="6"/>
  <c r="F24" i="6"/>
  <c r="F16" i="6"/>
  <c r="F12" i="6"/>
  <c r="F8" i="6"/>
  <c r="F4" i="6"/>
  <c r="H81" i="4"/>
  <c r="H82" i="4" s="1"/>
  <c r="F86" i="4" s="1"/>
  <c r="BB2" i="3" s="1"/>
  <c r="N59" i="3"/>
  <c r="D61" i="3" s="1"/>
  <c r="Z42" i="2" l="1"/>
  <c r="Z45" i="2" s="1"/>
  <c r="Z46" i="2" s="1"/>
  <c r="H68" i="4"/>
  <c r="H69" i="4" s="1"/>
  <c r="Q60" i="2" l="1"/>
  <c r="N61" i="2" s="1"/>
  <c r="D62" i="2" s="1"/>
  <c r="Q60" i="1"/>
  <c r="N61" i="1" s="1"/>
  <c r="D62" i="1" s="1"/>
  <c r="G55" i="4"/>
  <c r="G56" i="4" s="1"/>
  <c r="I56" i="4" s="1"/>
  <c r="F59" i="4" s="1"/>
  <c r="G68" i="4" l="1"/>
  <c r="G69" i="4" s="1"/>
  <c r="I69" i="4" s="1"/>
  <c r="F72" i="4" s="1"/>
  <c r="BB2" i="12" s="1"/>
  <c r="BB2" i="7"/>
  <c r="BB2" i="1"/>
  <c r="BB2" i="9" l="1"/>
  <c r="BB2" i="2"/>
</calcChain>
</file>

<file path=xl/sharedStrings.xml><?xml version="1.0" encoding="utf-8"?>
<sst xmlns="http://schemas.openxmlformats.org/spreadsheetml/2006/main" count="844" uniqueCount="274">
  <si>
    <t>判定</t>
    <rPh sb="0" eb="2">
      <t>ハンテイ</t>
    </rPh>
    <phoneticPr fontId="2"/>
  </si>
  <si>
    <t>①降雨強度</t>
    <rPh sb="1" eb="5">
      <t>コウウキョウド</t>
    </rPh>
    <phoneticPr fontId="2"/>
  </si>
  <si>
    <t>地域別降雨強度</t>
    <rPh sb="0" eb="3">
      <t>チイキベツ</t>
    </rPh>
    <rPh sb="3" eb="7">
      <t>コウウキョウド</t>
    </rPh>
    <phoneticPr fontId="2"/>
  </si>
  <si>
    <t>160mm/h</t>
    <phoneticPr fontId="2"/>
  </si>
  <si>
    <t>140mm/h</t>
    <phoneticPr fontId="2"/>
  </si>
  <si>
    <t>120mm/h</t>
    <phoneticPr fontId="2"/>
  </si>
  <si>
    <t>100mm/h</t>
    <phoneticPr fontId="2"/>
  </si>
  <si>
    <t>凡例</t>
    <rPh sb="0" eb="2">
      <t>ハンレイ</t>
    </rPh>
    <phoneticPr fontId="2"/>
  </si>
  <si>
    <t>該当
都道府県名</t>
    <rPh sb="0" eb="2">
      <t>ガイトウ</t>
    </rPh>
    <rPh sb="3" eb="8">
      <t>トドウフケンメイ</t>
    </rPh>
    <phoneticPr fontId="2"/>
  </si>
  <si>
    <t>三重、和歌山、高知、鹿児島、沖縄</t>
    <phoneticPr fontId="2"/>
  </si>
  <si>
    <t>北海道、山形、新潟</t>
    <phoneticPr fontId="2"/>
  </si>
  <si>
    <t>②水勾配と投影面積</t>
    <rPh sb="1" eb="2">
      <t>ミズ</t>
    </rPh>
    <rPh sb="2" eb="4">
      <t>コウバイ</t>
    </rPh>
    <rPh sb="5" eb="9">
      <t>トウエイメンセキ</t>
    </rPh>
    <phoneticPr fontId="2"/>
  </si>
  <si>
    <t>③谷といの計算</t>
    <phoneticPr fontId="2"/>
  </si>
  <si>
    <t>折板とい、谷コイルによる谷とい設計の場合、安全を期して降雨強度は１．２５倍としてください。</t>
    <phoneticPr fontId="2"/>
  </si>
  <si>
    <t>④横管に関する安全率</t>
    <rPh sb="1" eb="3">
      <t>ヨコカン</t>
    </rPh>
    <rPh sb="4" eb="5">
      <t>カン</t>
    </rPh>
    <rPh sb="7" eb="10">
      <t>アンゼンリツ</t>
    </rPh>
    <phoneticPr fontId="2"/>
  </si>
  <si>
    <t>たてといの系統内に横管が存在する場合、雨水の流に抵抗が発生する可能性がある為、たととい増大率（安全率）を考慮し計算しています。</t>
    <phoneticPr fontId="2"/>
  </si>
  <si>
    <t>黄色の枠内に数値を入力して下さい。</t>
    <rPh sb="0" eb="2">
      <t>キイロ</t>
    </rPh>
    <rPh sb="3" eb="4">
      <t>ワク</t>
    </rPh>
    <rPh sb="4" eb="5">
      <t>ナイ</t>
    </rPh>
    <rPh sb="6" eb="8">
      <t>スウチ</t>
    </rPh>
    <rPh sb="9" eb="11">
      <t>ニュウリョク</t>
    </rPh>
    <rPh sb="13" eb="14">
      <t>クダ</t>
    </rPh>
    <phoneticPr fontId="2"/>
  </si>
  <si>
    <t>青色の枠内は選択肢を選んで下さい。</t>
    <rPh sb="0" eb="1">
      <t>アオ</t>
    </rPh>
    <rPh sb="1" eb="2">
      <t>イロ</t>
    </rPh>
    <rPh sb="3" eb="4">
      <t>ワク</t>
    </rPh>
    <rPh sb="4" eb="5">
      <t>ナイ</t>
    </rPh>
    <rPh sb="6" eb="9">
      <t>センタクシ</t>
    </rPh>
    <rPh sb="10" eb="11">
      <t>エラ</t>
    </rPh>
    <rPh sb="13" eb="14">
      <t>クダ</t>
    </rPh>
    <phoneticPr fontId="2"/>
  </si>
  <si>
    <t>物件名</t>
    <rPh sb="0" eb="2">
      <t>ブッケン</t>
    </rPh>
    <rPh sb="2" eb="3">
      <t>メイ</t>
    </rPh>
    <phoneticPr fontId="2"/>
  </si>
  <si>
    <t>作成日</t>
    <rPh sb="0" eb="2">
      <t>サクセイ</t>
    </rPh>
    <rPh sb="2" eb="3">
      <t>ヒ</t>
    </rPh>
    <phoneticPr fontId="2"/>
  </si>
  <si>
    <t>計算部位：</t>
    <rPh sb="0" eb="2">
      <t>ケイサン</t>
    </rPh>
    <rPh sb="2" eb="4">
      <t>ブイ</t>
    </rPh>
    <phoneticPr fontId="2"/>
  </si>
  <si>
    <t>１）落し口１ヶ所当たりの屋根投影面積</t>
    <phoneticPr fontId="2"/>
  </si>
  <si>
    <t>下記合計が反映されます。</t>
    <rPh sb="0" eb="2">
      <t>カキ</t>
    </rPh>
    <rPh sb="2" eb="4">
      <t>ゴウケイ</t>
    </rPh>
    <rPh sb="5" eb="7">
      <t>ハンエイ</t>
    </rPh>
    <phoneticPr fontId="2"/>
  </si>
  <si>
    <t>屋 根 投 影 面 積  ＝</t>
    <phoneticPr fontId="2"/>
  </si>
  <si>
    <t>(㎡)</t>
    <phoneticPr fontId="2"/>
  </si>
  <si>
    <t>落し口数＝</t>
    <phoneticPr fontId="13"/>
  </si>
  <si>
    <t>ケ所</t>
    <rPh sb="0" eb="2">
      <t>カショ</t>
    </rPh>
    <phoneticPr fontId="13"/>
  </si>
  <si>
    <t>大屋根</t>
    <rPh sb="0" eb="1">
      <t>オオ</t>
    </rPh>
    <rPh sb="1" eb="3">
      <t>ヤネ</t>
    </rPh>
    <phoneticPr fontId="2"/>
  </si>
  <si>
    <t>㎡</t>
    <phoneticPr fontId="2"/>
  </si>
  <si>
    <t>落し口１ヶ所当たりの屋根投影面積＝</t>
    <phoneticPr fontId="13"/>
  </si>
  <si>
    <t>㎡</t>
  </si>
  <si>
    <t>下屋</t>
    <rPh sb="0" eb="1">
      <t>シタ</t>
    </rPh>
    <rPh sb="1" eb="2">
      <t>ヤ</t>
    </rPh>
    <phoneticPr fontId="2"/>
  </si>
  <si>
    <t>壁面</t>
    <rPh sb="0" eb="1">
      <t>カベ</t>
    </rPh>
    <rPh sb="1" eb="2">
      <t>メン</t>
    </rPh>
    <phoneticPr fontId="2"/>
  </si>
  <si>
    <t>２）降雨量の計算</t>
  </si>
  <si>
    <t xml:space="preserve"> （降雨強度</t>
    <phoneticPr fontId="2"/>
  </si>
  <si>
    <t>mm/hとする）</t>
    <phoneticPr fontId="2"/>
  </si>
  <si>
    <t>一般</t>
  </si>
  <si>
    <t>※壁面は50%が加算されます。</t>
    <rPh sb="1" eb="3">
      <t>ヘキメン</t>
    </rPh>
    <rPh sb="8" eb="10">
      <t>カサン</t>
    </rPh>
    <phoneticPr fontId="2"/>
  </si>
  <si>
    <t>※谷といの場合、ａは、1.25倍となります。</t>
    <rPh sb="1" eb="2">
      <t>タニ</t>
    </rPh>
    <rPh sb="5" eb="7">
      <t>バアイ</t>
    </rPh>
    <rPh sb="15" eb="16">
      <t>バイ</t>
    </rPh>
    <phoneticPr fontId="2"/>
  </si>
  <si>
    <t>Ｗ</t>
    <phoneticPr fontId="2"/>
  </si>
  <si>
    <t>＝</t>
    <phoneticPr fontId="2"/>
  </si>
  <si>
    <t>ａ</t>
    <phoneticPr fontId="2"/>
  </si>
  <si>
    <t>×</t>
    <phoneticPr fontId="2"/>
  </si>
  <si>
    <t>Ｓ</t>
    <phoneticPr fontId="2"/>
  </si>
  <si>
    <t>（ｍ/h）</t>
    <phoneticPr fontId="2"/>
  </si>
  <si>
    <t>（㎡）</t>
    <phoneticPr fontId="2"/>
  </si>
  <si>
    <t>（S）</t>
    <phoneticPr fontId="2"/>
  </si>
  <si>
    <r>
      <t>(ｍ</t>
    </r>
    <r>
      <rPr>
        <vertAlign val="superscript"/>
        <sz val="9"/>
        <rFont val="ＭＳ Ｐゴシック"/>
        <family val="3"/>
        <charset val="128"/>
      </rPr>
      <t>３</t>
    </r>
    <r>
      <rPr>
        <sz val="9"/>
        <rFont val="ＭＳ Ｐゴシック"/>
        <family val="3"/>
        <charset val="128"/>
      </rPr>
      <t>/s）</t>
    </r>
    <phoneticPr fontId="2"/>
  </si>
  <si>
    <t>(㍑/s)</t>
    <phoneticPr fontId="2"/>
  </si>
  <si>
    <t>３）軒とい排水量の計算</t>
  </si>
  <si>
    <t>(㎡）</t>
    <phoneticPr fontId="2"/>
  </si>
  <si>
    <t>軒といの種類</t>
    <phoneticPr fontId="2"/>
  </si>
  <si>
    <t>前高１６５WIDE</t>
    <rPh sb="0" eb="1">
      <t>マエ</t>
    </rPh>
    <rPh sb="1" eb="2">
      <t>タカ</t>
    </rPh>
    <phoneticPr fontId="36"/>
  </si>
  <si>
    <t>軒といの水勾配</t>
    <rPh sb="0" eb="1">
      <t>ノキ</t>
    </rPh>
    <rPh sb="4" eb="5">
      <t>ミズ</t>
    </rPh>
    <rPh sb="5" eb="7">
      <t>コウバイ</t>
    </rPh>
    <phoneticPr fontId="2"/>
  </si>
  <si>
    <t>/</t>
    <phoneticPr fontId="2"/>
  </si>
  <si>
    <t>（ｍ）</t>
    <phoneticPr fontId="2"/>
  </si>
  <si>
    <t>安全率　K</t>
    <rPh sb="0" eb="2">
      <t>アンゼン</t>
    </rPh>
    <rPh sb="2" eb="3">
      <t>リツ</t>
    </rPh>
    <phoneticPr fontId="2"/>
  </si>
  <si>
    <t>※標準は1.5、貫通管がある場合は3としてください</t>
    <rPh sb="1" eb="3">
      <t>ヒョウジュン</t>
    </rPh>
    <rPh sb="8" eb="10">
      <t>カンツウ</t>
    </rPh>
    <rPh sb="10" eb="11">
      <t>カン</t>
    </rPh>
    <rPh sb="14" eb="16">
      <t>バアイ</t>
    </rPh>
    <phoneticPr fontId="2"/>
  </si>
  <si>
    <r>
      <t>　</t>
    </r>
    <r>
      <rPr>
        <sz val="10"/>
        <rFont val="ＭＳ Ｐゴシック"/>
        <family val="3"/>
        <charset val="128"/>
      </rPr>
      <t>　Ｒ(径深）＝</t>
    </r>
    <rPh sb="4" eb="5">
      <t>ケイ</t>
    </rPh>
    <rPh sb="5" eb="6">
      <t>シン</t>
    </rPh>
    <phoneticPr fontId="2"/>
  </si>
  <si>
    <t>Ａ（排水有効断面積）</t>
    <rPh sb="2" eb="4">
      <t>ハイスイ</t>
    </rPh>
    <rPh sb="4" eb="6">
      <t>ユウコウ</t>
    </rPh>
    <rPh sb="6" eb="9">
      <t>ダンメンセキ</t>
    </rPh>
    <phoneticPr fontId="2"/>
  </si>
  <si>
    <t>Ｌ(潤辺）</t>
    <rPh sb="2" eb="3">
      <t>ジュン</t>
    </rPh>
    <rPh sb="3" eb="4">
      <t>ヘン</t>
    </rPh>
    <phoneticPr fontId="2"/>
  </si>
  <si>
    <t xml:space="preserve">  Ｑ＝</t>
    <phoneticPr fontId="2"/>
  </si>
  <si>
    <t>・ Ａ ・</t>
    <phoneticPr fontId="2"/>
  </si>
  <si>
    <t>１００Ｒ√Ｉ</t>
    <phoneticPr fontId="2"/>
  </si>
  <si>
    <t>Ｘ</t>
    <phoneticPr fontId="2"/>
  </si>
  <si>
    <r>
      <t>(m</t>
    </r>
    <r>
      <rPr>
        <vertAlign val="superscript"/>
        <sz val="9"/>
        <rFont val="ＭＳ Ｐゴシック"/>
        <family val="3"/>
        <charset val="128"/>
      </rPr>
      <t>3</t>
    </r>
    <r>
      <rPr>
        <sz val="9"/>
        <rFont val="ＭＳ Ｐゴシック"/>
        <family val="3"/>
        <charset val="128"/>
      </rPr>
      <t>/s）</t>
    </r>
    <phoneticPr fontId="2"/>
  </si>
  <si>
    <t>Ｋ</t>
    <phoneticPr fontId="2"/>
  </si>
  <si>
    <t>m+</t>
    <phoneticPr fontId="2"/>
  </si>
  <si>
    <t>√Ｒ</t>
    <phoneticPr fontId="2"/>
  </si>
  <si>
    <t>＋</t>
    <phoneticPr fontId="2"/>
  </si>
  <si>
    <t>軒といの排水能力</t>
    <rPh sb="0" eb="1">
      <t>ノキ</t>
    </rPh>
    <rPh sb="4" eb="6">
      <t>ハイスイ</t>
    </rPh>
    <rPh sb="6" eb="8">
      <t>ノウリョク</t>
    </rPh>
    <phoneticPr fontId="2"/>
  </si>
  <si>
    <t>４）たてとい排水量の計算</t>
  </si>
  <si>
    <t>落とし口１ケ所当たりの最大屋根投影面積</t>
    <rPh sb="0" eb="1">
      <t>オ</t>
    </rPh>
    <rPh sb="3" eb="4">
      <t>クチ</t>
    </rPh>
    <rPh sb="6" eb="7">
      <t>ショ</t>
    </rPh>
    <rPh sb="7" eb="8">
      <t>ア</t>
    </rPh>
    <rPh sb="11" eb="13">
      <t>サイダイ</t>
    </rPh>
    <rPh sb="13" eb="15">
      <t>ヤネ</t>
    </rPh>
    <rPh sb="15" eb="17">
      <t>トウエイ</t>
    </rPh>
    <rPh sb="17" eb="19">
      <t>メンセキ</t>
    </rPh>
    <phoneticPr fontId="2"/>
  </si>
  <si>
    <t>(cm)</t>
    <phoneticPr fontId="2"/>
  </si>
  <si>
    <t>（c㎡)</t>
    <phoneticPr fontId="2"/>
  </si>
  <si>
    <t>た て と い の 種 類</t>
    <rPh sb="10" eb="11">
      <t>タネ</t>
    </rPh>
    <rPh sb="12" eb="13">
      <t>タグイ</t>
    </rPh>
    <phoneticPr fontId="2"/>
  </si>
  <si>
    <t>JIS管　　ＶＰ１２５</t>
  </si>
  <si>
    <t>たてとい排水有効断面積</t>
    <rPh sb="4" eb="6">
      <t>ハイスイ</t>
    </rPh>
    <rPh sb="6" eb="8">
      <t>ユウコウ</t>
    </rPh>
    <rPh sb="8" eb="9">
      <t>ダン</t>
    </rPh>
    <rPh sb="9" eb="11">
      <t>メンセキ</t>
    </rPh>
    <phoneticPr fontId="2"/>
  </si>
  <si>
    <t>　（c㎡)</t>
    <phoneticPr fontId="2"/>
  </si>
  <si>
    <t>Ｑ＝Ｃ・A・√２Ｇh</t>
    <phoneticPr fontId="2"/>
  </si>
  <si>
    <r>
      <t>（cm</t>
    </r>
    <r>
      <rPr>
        <vertAlign val="superscript"/>
        <sz val="9"/>
        <rFont val="ＭＳ Ｐゴシック"/>
        <family val="3"/>
        <charset val="128"/>
      </rPr>
      <t>3</t>
    </r>
    <r>
      <rPr>
        <sz val="9"/>
        <rFont val="ＭＳ Ｐゴシック"/>
        <family val="3"/>
        <charset val="128"/>
      </rPr>
      <t>/s）</t>
    </r>
    <phoneticPr fontId="2"/>
  </si>
  <si>
    <t>たてとい断面積増大率(安全率）＝</t>
    <rPh sb="4" eb="6">
      <t>ダンメン</t>
    </rPh>
    <rPh sb="6" eb="7">
      <t>セキ</t>
    </rPh>
    <rPh sb="7" eb="9">
      <t>ゾウダイ</t>
    </rPh>
    <rPh sb="9" eb="10">
      <t>リツ</t>
    </rPh>
    <rPh sb="11" eb="13">
      <t>アンゼン</t>
    </rPh>
    <rPh sb="13" eb="14">
      <t>リツ</t>
    </rPh>
    <phoneticPr fontId="2"/>
  </si>
  <si>
    <t>たてといの排水能力</t>
    <rPh sb="5" eb="7">
      <t>ハイスイ</t>
    </rPh>
    <rPh sb="7" eb="9">
      <t>ノウリョク</t>
    </rPh>
    <phoneticPr fontId="2"/>
  </si>
  <si>
    <t>落とし口１ケ所当りの最大屋根投影面積</t>
    <rPh sb="0" eb="1">
      <t>オ</t>
    </rPh>
    <rPh sb="3" eb="4">
      <t>クチ</t>
    </rPh>
    <rPh sb="6" eb="7">
      <t>ショ</t>
    </rPh>
    <rPh sb="7" eb="8">
      <t>アタ</t>
    </rPh>
    <rPh sb="10" eb="12">
      <t>サイダイ</t>
    </rPh>
    <rPh sb="12" eb="14">
      <t>ヤネ</t>
    </rPh>
    <rPh sb="14" eb="16">
      <t>トウエイ</t>
    </rPh>
    <rPh sb="16" eb="18">
      <t>メンセキ</t>
    </rPh>
    <phoneticPr fontId="2"/>
  </si>
  <si>
    <t>５）シミｭレーション結果</t>
    <rPh sb="10" eb="12">
      <t>ケッカ</t>
    </rPh>
    <phoneticPr fontId="2"/>
  </si>
  <si>
    <t>降雨量</t>
    <rPh sb="0" eb="2">
      <t>コウウ</t>
    </rPh>
    <rPh sb="2" eb="3">
      <t>リョウ</t>
    </rPh>
    <phoneticPr fontId="2"/>
  </si>
  <si>
    <t>軒とい排水能力</t>
    <rPh sb="0" eb="1">
      <t>ノキ</t>
    </rPh>
    <rPh sb="3" eb="5">
      <t>ハイスイ</t>
    </rPh>
    <rPh sb="5" eb="7">
      <t>ノウリョク</t>
    </rPh>
    <phoneticPr fontId="2"/>
  </si>
  <si>
    <t>たてとい排水能力</t>
    <rPh sb="4" eb="6">
      <t>ハイスイ</t>
    </rPh>
    <rPh sb="6" eb="8">
      <t>ノウリョク</t>
    </rPh>
    <phoneticPr fontId="2"/>
  </si>
  <si>
    <t>(mm/h)に対し,</t>
    <rPh sb="7" eb="8">
      <t>タイ</t>
    </rPh>
    <phoneticPr fontId="2"/>
  </si>
  <si>
    <t>黄色の枠内に数値を入力して下さい。</t>
    <phoneticPr fontId="2"/>
  </si>
  <si>
    <t>青色の枠内は商品を選定して下さい。</t>
  </si>
  <si>
    <t>１）落し口１ヶ所当たりの屋根投影面積</t>
  </si>
  <si>
    <t>落し口数＝</t>
    <rPh sb="3" eb="4">
      <t>スウ</t>
    </rPh>
    <phoneticPr fontId="13"/>
  </si>
  <si>
    <t>（ｍ/h)</t>
    <phoneticPr fontId="2"/>
  </si>
  <si>
    <t>軒とい有効高さ　　ａ</t>
    <rPh sb="0" eb="1">
      <t>ノキ</t>
    </rPh>
    <rPh sb="3" eb="5">
      <t>ユウコウ</t>
    </rPh>
    <rPh sb="5" eb="6">
      <t>タカ</t>
    </rPh>
    <phoneticPr fontId="2"/>
  </si>
  <si>
    <t>軒とい有効底幅  　ｂ</t>
    <rPh sb="0" eb="1">
      <t>ノキ</t>
    </rPh>
    <rPh sb="5" eb="6">
      <t>ソコ</t>
    </rPh>
    <rPh sb="6" eb="7">
      <t>ハバ</t>
    </rPh>
    <phoneticPr fontId="2"/>
  </si>
  <si>
    <t>※安全率は標準は1.5、貫通管がある場合は3としてください</t>
    <rPh sb="1" eb="3">
      <t>アンゼン</t>
    </rPh>
    <rPh sb="3" eb="4">
      <t>リツ</t>
    </rPh>
    <rPh sb="5" eb="7">
      <t>ヒョウジュン</t>
    </rPh>
    <rPh sb="12" eb="14">
      <t>カンツウ</t>
    </rPh>
    <rPh sb="14" eb="15">
      <t>カン</t>
    </rPh>
    <rPh sb="18" eb="20">
      <t>バアイ</t>
    </rPh>
    <phoneticPr fontId="2"/>
  </si>
  <si>
    <t xml:space="preserve"> 落とし口１ケ所当りの最大屋根投影面積</t>
    <rPh sb="1" eb="2">
      <t>オ</t>
    </rPh>
    <rPh sb="4" eb="5">
      <t>クチ</t>
    </rPh>
    <rPh sb="7" eb="8">
      <t>ショ</t>
    </rPh>
    <rPh sb="8" eb="9">
      <t>アタ</t>
    </rPh>
    <rPh sb="11" eb="13">
      <t>サイダイ</t>
    </rPh>
    <rPh sb="13" eb="15">
      <t>ヤネ</t>
    </rPh>
    <rPh sb="15" eb="17">
      <t>トウエイ</t>
    </rPh>
    <rPh sb="17" eb="19">
      <t>メンセキ</t>
    </rPh>
    <phoneticPr fontId="2"/>
  </si>
  <si>
    <t>JIS管　　ＶＰ２００</t>
  </si>
  <si>
    <t>JIS管　　ＶＵ２００</t>
  </si>
  <si>
    <r>
      <t>（cm</t>
    </r>
    <r>
      <rPr>
        <vertAlign val="superscript"/>
        <sz val="9"/>
        <rFont val="ＭＳ Ｐゴシック"/>
        <family val="3"/>
        <charset val="128"/>
      </rPr>
      <t>3</t>
    </r>
    <r>
      <rPr>
        <sz val="9"/>
        <rFont val="ＭＳ Ｐゴシック"/>
        <family val="3"/>
        <charset val="128"/>
      </rPr>
      <t>/ｓ）</t>
    </r>
    <phoneticPr fontId="2"/>
  </si>
  <si>
    <t>たてとい断面積増大率（安全率）＝</t>
    <rPh sb="4" eb="6">
      <t>ダンメン</t>
    </rPh>
    <rPh sb="6" eb="7">
      <t>セキ</t>
    </rPh>
    <rPh sb="7" eb="9">
      <t>ゾウダイ</t>
    </rPh>
    <rPh sb="9" eb="10">
      <t>リツ</t>
    </rPh>
    <rPh sb="11" eb="13">
      <t>アンゼン</t>
    </rPh>
    <rPh sb="13" eb="14">
      <t>リツ</t>
    </rPh>
    <phoneticPr fontId="2"/>
  </si>
  <si>
    <t>　落とし口１ケ所当りの最大屋根投影面積</t>
    <rPh sb="1" eb="2">
      <t>オ</t>
    </rPh>
    <rPh sb="4" eb="5">
      <t>クチ</t>
    </rPh>
    <rPh sb="7" eb="8">
      <t>ショ</t>
    </rPh>
    <rPh sb="8" eb="9">
      <t>アタ</t>
    </rPh>
    <rPh sb="11" eb="13">
      <t>サイダイ</t>
    </rPh>
    <rPh sb="13" eb="15">
      <t>ヤネ</t>
    </rPh>
    <rPh sb="15" eb="17">
      <t>トウエイ</t>
    </rPh>
    <rPh sb="17" eb="19">
      <t>メンセキ</t>
    </rPh>
    <phoneticPr fontId="2"/>
  </si>
  <si>
    <t>５）シミュレーション結果</t>
    <rPh sb="10" eb="12">
      <t>ケッカ</t>
    </rPh>
    <phoneticPr fontId="2"/>
  </si>
  <si>
    <t>前高２００WIDE</t>
    <rPh sb="0" eb="1">
      <t>マエ</t>
    </rPh>
    <rPh sb="1" eb="2">
      <t>タカ</t>
    </rPh>
    <phoneticPr fontId="36"/>
  </si>
  <si>
    <t>たてといの種類</t>
    <rPh sb="5" eb="6">
      <t>タネ</t>
    </rPh>
    <rPh sb="6" eb="7">
      <t>タグイ</t>
    </rPh>
    <phoneticPr fontId="2"/>
  </si>
  <si>
    <t>高排水　VP125</t>
  </si>
  <si>
    <t>たてといの長さ</t>
    <rPh sb="5" eb="6">
      <t>ナガ</t>
    </rPh>
    <phoneticPr fontId="2"/>
  </si>
  <si>
    <t>(m)</t>
    <phoneticPr fontId="2"/>
  </si>
  <si>
    <t>※</t>
    <phoneticPr fontId="2"/>
  </si>
  <si>
    <t>m以上にしてください</t>
    <rPh sb="1" eb="3">
      <t>イジョウ</t>
    </rPh>
    <phoneticPr fontId="2"/>
  </si>
  <si>
    <t>Q</t>
    <phoneticPr fontId="2"/>
  </si>
  <si>
    <t>Ｃ・A・√２Ｇh</t>
    <phoneticPr fontId="2"/>
  </si>
  <si>
    <t>たてといの排水能力（サイホン発生なし）</t>
    <rPh sb="5" eb="7">
      <t>ハイスイ</t>
    </rPh>
    <rPh sb="7" eb="9">
      <t>ノウリョク</t>
    </rPh>
    <rPh sb="14" eb="16">
      <t>ハッセイ</t>
    </rPh>
    <phoneticPr fontId="2"/>
  </si>
  <si>
    <t>軒樋有効高さa</t>
    <rPh sb="0" eb="2">
      <t>ノキトイ</t>
    </rPh>
    <rPh sb="2" eb="4">
      <t>ユウコウ</t>
    </rPh>
    <rPh sb="4" eb="5">
      <t>タカ</t>
    </rPh>
    <phoneticPr fontId="2"/>
  </si>
  <si>
    <t>a=</t>
    <phoneticPr fontId="2"/>
  </si>
  <si>
    <t>cm以上にしてください</t>
    <rPh sb="2" eb="4">
      <t>イジョウ</t>
    </rPh>
    <phoneticPr fontId="2"/>
  </si>
  <si>
    <t>軒樋有効底幅b</t>
    <rPh sb="0" eb="2">
      <t>ノキトイ</t>
    </rPh>
    <rPh sb="2" eb="4">
      <t>ユウコウ</t>
    </rPh>
    <rPh sb="4" eb="5">
      <t>ソコ</t>
    </rPh>
    <rPh sb="5" eb="6">
      <t>ハバ</t>
    </rPh>
    <phoneticPr fontId="2"/>
  </si>
  <si>
    <t>b=</t>
    <phoneticPr fontId="2"/>
  </si>
  <si>
    <t>高排水　VP100</t>
    <rPh sb="0" eb="1">
      <t>コウ</t>
    </rPh>
    <rPh sb="1" eb="3">
      <t>ハイスイ</t>
    </rPh>
    <phoneticPr fontId="2"/>
  </si>
  <si>
    <t>黄色の枠内に数値を入力して下さい。</t>
  </si>
  <si>
    <t>屋 根 投 影 面 積 ＝</t>
    <phoneticPr fontId="2"/>
  </si>
  <si>
    <t>（Ｓ）</t>
    <phoneticPr fontId="2"/>
  </si>
  <si>
    <r>
      <t>(ｍ</t>
    </r>
    <r>
      <rPr>
        <b/>
        <vertAlign val="superscript"/>
        <sz val="9"/>
        <rFont val="ＭＳ Ｐゴシック"/>
        <family val="3"/>
        <charset val="128"/>
      </rPr>
      <t>３</t>
    </r>
    <r>
      <rPr>
        <sz val="9"/>
        <rFont val="ＭＳ Ｐゴシック"/>
        <family val="3"/>
        <charset val="128"/>
      </rPr>
      <t>/ｓ）</t>
    </r>
    <phoneticPr fontId="2"/>
  </si>
  <si>
    <t>（㍑/s）</t>
    <phoneticPr fontId="2"/>
  </si>
  <si>
    <t>３）たてとい排水量の計算</t>
    <phoneticPr fontId="2"/>
  </si>
  <si>
    <t>＊給排水衛生設備規準・同解説書より</t>
    <rPh sb="1" eb="2">
      <t>キュウ</t>
    </rPh>
    <rPh sb="2" eb="4">
      <t>ハイスイ</t>
    </rPh>
    <rPh sb="4" eb="6">
      <t>エイセイ</t>
    </rPh>
    <rPh sb="6" eb="8">
      <t>セツビ</t>
    </rPh>
    <rPh sb="8" eb="10">
      <t>キジュン</t>
    </rPh>
    <rPh sb="11" eb="12">
      <t>ドウ</t>
    </rPh>
    <rPh sb="12" eb="14">
      <t>カイセツ</t>
    </rPh>
    <rPh sb="14" eb="15">
      <t>ショ</t>
    </rPh>
    <phoneticPr fontId="2"/>
  </si>
  <si>
    <t>たてといの種類</t>
    <rPh sb="5" eb="7">
      <t>シュルイ</t>
    </rPh>
    <phoneticPr fontId="2"/>
  </si>
  <si>
    <t>JIS管　　ＶＵ７５</t>
  </si>
  <si>
    <r>
      <t xml:space="preserve">たてとい排水有効断面積= </t>
    </r>
    <r>
      <rPr>
        <b/>
        <sz val="11"/>
        <rFont val="ＭＳ Ｐゴシック"/>
        <family val="3"/>
        <charset val="128"/>
      </rPr>
      <t>A</t>
    </r>
    <rPh sb="4" eb="5">
      <t>ハイ</t>
    </rPh>
    <rPh sb="5" eb="6">
      <t>ミズ</t>
    </rPh>
    <rPh sb="6" eb="8">
      <t>ユウコウ</t>
    </rPh>
    <rPh sb="8" eb="9">
      <t>ダン</t>
    </rPh>
    <rPh sb="9" eb="11">
      <t>メンセキ</t>
    </rPh>
    <phoneticPr fontId="2"/>
  </si>
  <si>
    <r>
      <t>たてといの内径 =</t>
    </r>
    <r>
      <rPr>
        <b/>
        <sz val="11"/>
        <rFont val="ＭＳ Ｐゴシック"/>
        <family val="3"/>
        <charset val="128"/>
      </rPr>
      <t>D</t>
    </r>
    <rPh sb="5" eb="7">
      <t>ナイケイ</t>
    </rPh>
    <phoneticPr fontId="2"/>
  </si>
  <si>
    <t>(mm)</t>
    <phoneticPr fontId="2"/>
  </si>
  <si>
    <t>5/3</t>
    <phoneticPr fontId="2"/>
  </si>
  <si>
    <t>×（</t>
    <phoneticPr fontId="2"/>
  </si>
  <si>
    <t>1/</t>
    <phoneticPr fontId="2"/>
  </si>
  <si>
    <t>）</t>
    <phoneticPr fontId="2"/>
  </si>
  <si>
    <t>2/3</t>
    <phoneticPr fontId="2"/>
  </si>
  <si>
    <t>安全率＝</t>
    <rPh sb="0" eb="2">
      <t>アンゼン</t>
    </rPh>
    <rPh sb="2" eb="3">
      <t>リツ</t>
    </rPh>
    <phoneticPr fontId="2"/>
  </si>
  <si>
    <t>落とし口１ケ所当たりの</t>
    <rPh sb="0" eb="1">
      <t>オ</t>
    </rPh>
    <rPh sb="3" eb="4">
      <t>クチ</t>
    </rPh>
    <rPh sb="6" eb="7">
      <t>ショ</t>
    </rPh>
    <rPh sb="7" eb="8">
      <t>ア</t>
    </rPh>
    <phoneticPr fontId="2"/>
  </si>
  <si>
    <t>最大屋根投影面積</t>
    <rPh sb="0" eb="2">
      <t>サイダイ</t>
    </rPh>
    <rPh sb="2" eb="4">
      <t>ヤネ</t>
    </rPh>
    <rPh sb="4" eb="6">
      <t>トウエイ</t>
    </rPh>
    <rPh sb="6" eb="8">
      <t>メンセキ</t>
    </rPh>
    <phoneticPr fontId="2"/>
  </si>
  <si>
    <t xml:space="preserve"> </t>
    <phoneticPr fontId="2"/>
  </si>
  <si>
    <t>軒　と　い　商　品　系　列</t>
    <rPh sb="0" eb="1">
      <t>ノキ</t>
    </rPh>
    <rPh sb="6" eb="7">
      <t>ショウ</t>
    </rPh>
    <rPh sb="8" eb="9">
      <t>シナ</t>
    </rPh>
    <rPh sb="10" eb="11">
      <t>ケイ</t>
    </rPh>
    <rPh sb="12" eb="13">
      <t>レツ</t>
    </rPh>
    <phoneticPr fontId="2"/>
  </si>
  <si>
    <t>たてとい商品系列</t>
    <rPh sb="4" eb="6">
      <t>ショウヒン</t>
    </rPh>
    <rPh sb="6" eb="8">
      <t>ケイレツ</t>
    </rPh>
    <phoneticPr fontId="2"/>
  </si>
  <si>
    <t>商品名</t>
    <rPh sb="0" eb="2">
      <t>ショウヒン</t>
    </rPh>
    <rPh sb="2" eb="3">
      <t>メイ</t>
    </rPh>
    <phoneticPr fontId="2"/>
  </si>
  <si>
    <t>選択番号</t>
    <rPh sb="0" eb="2">
      <t>センタク</t>
    </rPh>
    <rPh sb="2" eb="4">
      <t>バンゴウ</t>
    </rPh>
    <phoneticPr fontId="2"/>
  </si>
  <si>
    <t>軒とい排水有効</t>
    <rPh sb="0" eb="1">
      <t>ノキ</t>
    </rPh>
    <rPh sb="3" eb="5">
      <t>ハイスイ</t>
    </rPh>
    <rPh sb="5" eb="7">
      <t>ユウコウ</t>
    </rPh>
    <phoneticPr fontId="2"/>
  </si>
  <si>
    <t>潤辺</t>
    <rPh sb="0" eb="1">
      <t>ジュン</t>
    </rPh>
    <rPh sb="1" eb="2">
      <t>ヘン</t>
    </rPh>
    <phoneticPr fontId="2"/>
  </si>
  <si>
    <t>軒といの潤辺高さ</t>
    <rPh sb="0" eb="1">
      <t>ノキ</t>
    </rPh>
    <rPh sb="4" eb="5">
      <t>ジュン</t>
    </rPh>
    <rPh sb="5" eb="6">
      <t>ヘン</t>
    </rPh>
    <rPh sb="6" eb="7">
      <t>タカ</t>
    </rPh>
    <phoneticPr fontId="2"/>
  </si>
  <si>
    <t>排水有効面積</t>
    <rPh sb="0" eb="2">
      <t>ハイスイ</t>
    </rPh>
    <rPh sb="2" eb="4">
      <t>ユウコウ</t>
    </rPh>
    <rPh sb="4" eb="6">
      <t>メンセキ</t>
    </rPh>
    <phoneticPr fontId="2"/>
  </si>
  <si>
    <t>　　勾　　配</t>
    <rPh sb="2" eb="3">
      <t>コウ</t>
    </rPh>
    <rPh sb="5" eb="6">
      <t>クバ</t>
    </rPh>
    <phoneticPr fontId="2"/>
  </si>
  <si>
    <t>断面積　A（㎡）</t>
    <rPh sb="0" eb="3">
      <t>ダンメンセキ</t>
    </rPh>
    <phoneticPr fontId="2"/>
  </si>
  <si>
    <t>L（ｍ）</t>
    <phoneticPr fontId="2"/>
  </si>
  <si>
    <t>ｈ（ｃｍ）</t>
    <phoneticPr fontId="2"/>
  </si>
  <si>
    <t>Ａ'（ｃ㎡）</t>
    <phoneticPr fontId="2"/>
  </si>
  <si>
    <t>メタリック調軒といサーフェスケアFSⅠ型</t>
    <rPh sb="5" eb="6">
      <t>チョウ</t>
    </rPh>
    <rPh sb="6" eb="7">
      <t>ノキ</t>
    </rPh>
    <rPh sb="19" eb="20">
      <t>カタ</t>
    </rPh>
    <phoneticPr fontId="36"/>
  </si>
  <si>
    <t>ＰＣ３０</t>
  </si>
  <si>
    <t>４５°エルボ使用</t>
    <rPh sb="6" eb="8">
      <t>シヨウ</t>
    </rPh>
    <phoneticPr fontId="2"/>
  </si>
  <si>
    <t>メタリック調軒といグランスケアPGR60</t>
    <rPh sb="5" eb="6">
      <t>チョウ</t>
    </rPh>
    <rPh sb="6" eb="7">
      <t>ノキ</t>
    </rPh>
    <phoneticPr fontId="2"/>
  </si>
  <si>
    <t>Ｓ３０</t>
  </si>
  <si>
    <t>９０°エルボ使用</t>
    <rPh sb="6" eb="8">
      <t>シヨウ</t>
    </rPh>
    <phoneticPr fontId="2"/>
  </si>
  <si>
    <t>アーキスケアE・マイルドEⅠ型</t>
    <rPh sb="14" eb="15">
      <t>カタ</t>
    </rPh>
    <phoneticPr fontId="36"/>
  </si>
  <si>
    <t>１００°エルボ使用</t>
    <rPh sb="7" eb="9">
      <t>シヨウ</t>
    </rPh>
    <phoneticPr fontId="2"/>
  </si>
  <si>
    <t>サーフェスケア・FSⅠ型</t>
    <rPh sb="11" eb="12">
      <t>カタ</t>
    </rPh>
    <phoneticPr fontId="36"/>
  </si>
  <si>
    <t>任意勾配</t>
    <rPh sb="0" eb="2">
      <t>ニンイ</t>
    </rPh>
    <rPh sb="2" eb="4">
      <t>コウバイ</t>
    </rPh>
    <phoneticPr fontId="2"/>
  </si>
  <si>
    <t>サーフェスケア・FSⅡ型</t>
    <rPh sb="11" eb="12">
      <t>カタ</t>
    </rPh>
    <phoneticPr fontId="36"/>
  </si>
  <si>
    <t>ファインスケア・NFⅠ型</t>
    <rPh sb="11" eb="12">
      <t>カタ</t>
    </rPh>
    <phoneticPr fontId="36"/>
  </si>
  <si>
    <t>グランスケア・PGR60</t>
    <phoneticPr fontId="2"/>
  </si>
  <si>
    <t>メタリック調６０</t>
    <rPh sb="5" eb="6">
      <t>チョウ</t>
    </rPh>
    <phoneticPr fontId="36"/>
  </si>
  <si>
    <t>シビルスケア・PC77</t>
    <phoneticPr fontId="2"/>
  </si>
  <si>
    <t>JIS管　　ＶＵ５０</t>
    <rPh sb="3" eb="4">
      <t>カン</t>
    </rPh>
    <phoneticPr fontId="36"/>
  </si>
  <si>
    <t>シビルスケア・PC50</t>
    <phoneticPr fontId="2"/>
  </si>
  <si>
    <t>JIS管　　ＶＵ６５</t>
  </si>
  <si>
    <t>ジェイスケア・PJ70</t>
    <phoneticPr fontId="2"/>
  </si>
  <si>
    <t>パラスケア・U105</t>
    <phoneticPr fontId="2"/>
  </si>
  <si>
    <t>JIS管　　ＶＵ１００</t>
  </si>
  <si>
    <t>アイアン角・N3.5Ⅱ</t>
    <rPh sb="4" eb="5">
      <t>カク</t>
    </rPh>
    <phoneticPr fontId="36"/>
  </si>
  <si>
    <t>JIS管　　ＶＵ１２５</t>
  </si>
  <si>
    <t>アイアン丸１０５</t>
    <rPh sb="4" eb="5">
      <t>マル</t>
    </rPh>
    <phoneticPr fontId="36"/>
  </si>
  <si>
    <t>JIS管　　ＶＵ１５０</t>
  </si>
  <si>
    <t>アイアン丸１２０</t>
    <rPh sb="4" eb="5">
      <t>マル</t>
    </rPh>
    <phoneticPr fontId="36"/>
  </si>
  <si>
    <t>ハイ丸７５</t>
    <rPh sb="2" eb="3">
      <t>マル</t>
    </rPh>
    <phoneticPr fontId="36"/>
  </si>
  <si>
    <t>JIS管　　ＶＵ２５０</t>
  </si>
  <si>
    <t>ハイ丸１０５</t>
    <rPh sb="2" eb="3">
      <t>マル</t>
    </rPh>
    <phoneticPr fontId="36"/>
  </si>
  <si>
    <t>JIS管　　ＶＵ３００</t>
  </si>
  <si>
    <t>いぶし雨樋PJ60</t>
    <rPh sb="3" eb="4">
      <t>アメ</t>
    </rPh>
    <rPh sb="4" eb="5">
      <t>トイ</t>
    </rPh>
    <phoneticPr fontId="36"/>
  </si>
  <si>
    <t>JIS管　　ＶＰ５０</t>
  </si>
  <si>
    <t>いぶし雨樋丸７５</t>
    <rPh sb="3" eb="4">
      <t>アメ</t>
    </rPh>
    <rPh sb="4" eb="5">
      <t>トイ</t>
    </rPh>
    <rPh sb="5" eb="6">
      <t>マル</t>
    </rPh>
    <phoneticPr fontId="36"/>
  </si>
  <si>
    <t>JIS管　　ＶＰ６５</t>
    <phoneticPr fontId="2"/>
  </si>
  <si>
    <t>いぶし雨樋丸１０５</t>
    <rPh sb="3" eb="4">
      <t>アメ</t>
    </rPh>
    <rPh sb="4" eb="5">
      <t>トイ</t>
    </rPh>
    <rPh sb="5" eb="6">
      <t>マル</t>
    </rPh>
    <phoneticPr fontId="36"/>
  </si>
  <si>
    <t>JIS管　　ＶＰ７５</t>
  </si>
  <si>
    <t>いぶし雨樋丸１２０</t>
    <rPh sb="3" eb="4">
      <t>アメ</t>
    </rPh>
    <rPh sb="4" eb="5">
      <t>トイ</t>
    </rPh>
    <rPh sb="5" eb="6">
      <t>マル</t>
    </rPh>
    <phoneticPr fontId="36"/>
  </si>
  <si>
    <t>JIS管　　ＶＰ１００</t>
  </si>
  <si>
    <t>いぶし雨樋角・N3.5Ⅱ</t>
    <rPh sb="3" eb="4">
      <t>アマ</t>
    </rPh>
    <rPh sb="4" eb="5">
      <t>トイ</t>
    </rPh>
    <rPh sb="5" eb="6">
      <t>カク</t>
    </rPh>
    <phoneticPr fontId="36"/>
  </si>
  <si>
    <t>前高１３０WIDE</t>
    <rPh sb="0" eb="1">
      <t>マエ</t>
    </rPh>
    <rPh sb="1" eb="2">
      <t>タカ</t>
    </rPh>
    <phoneticPr fontId="36"/>
  </si>
  <si>
    <t>JIS管　　ＶＰ１５０</t>
  </si>
  <si>
    <t>JIS管　　ＶＰ２５０</t>
  </si>
  <si>
    <t>折版１２０Ⅰ型</t>
    <rPh sb="0" eb="1">
      <t>オ</t>
    </rPh>
    <rPh sb="1" eb="2">
      <t>ハン</t>
    </rPh>
    <rPh sb="6" eb="7">
      <t>カタ</t>
    </rPh>
    <phoneticPr fontId="36"/>
  </si>
  <si>
    <t>JIS管　　ＶＰ３００</t>
  </si>
  <si>
    <t>折版１５０Ⅰ型</t>
    <rPh sb="0" eb="1">
      <t>オ</t>
    </rPh>
    <rPh sb="1" eb="2">
      <t>ハン</t>
    </rPh>
    <rPh sb="6" eb="7">
      <t>カタ</t>
    </rPh>
    <phoneticPr fontId="36"/>
  </si>
  <si>
    <t>Ｎ２．５</t>
    <phoneticPr fontId="2"/>
  </si>
  <si>
    <t>折版１５０Ⅱ型</t>
    <rPh sb="0" eb="1">
      <t>オ</t>
    </rPh>
    <rPh sb="1" eb="2">
      <t>ハン</t>
    </rPh>
    <rPh sb="6" eb="7">
      <t>カタ</t>
    </rPh>
    <phoneticPr fontId="36"/>
  </si>
  <si>
    <t>高排水　VU75</t>
    <rPh sb="0" eb="1">
      <t>コウ</t>
    </rPh>
    <rPh sb="1" eb="3">
      <t>ハイスイ</t>
    </rPh>
    <phoneticPr fontId="2"/>
  </si>
  <si>
    <t>折版２００Ⅰ型</t>
    <rPh sb="0" eb="1">
      <t>オ</t>
    </rPh>
    <rPh sb="1" eb="2">
      <t>ハン</t>
    </rPh>
    <rPh sb="6" eb="7">
      <t>カタ</t>
    </rPh>
    <phoneticPr fontId="36"/>
  </si>
  <si>
    <t>高排水　VP75</t>
    <rPh sb="0" eb="1">
      <t>コウ</t>
    </rPh>
    <rPh sb="1" eb="3">
      <t>ハイスイ</t>
    </rPh>
    <phoneticPr fontId="2"/>
  </si>
  <si>
    <t>高排水　VP125</t>
    <rPh sb="0" eb="1">
      <t>コウ</t>
    </rPh>
    <rPh sb="1" eb="3">
      <t>ハイスイ</t>
    </rPh>
    <phoneticPr fontId="2"/>
  </si>
  <si>
    <t>水　　勾　　配</t>
    <rPh sb="0" eb="1">
      <t>ミズ</t>
    </rPh>
    <rPh sb="3" eb="4">
      <t>コウ</t>
    </rPh>
    <rPh sb="6" eb="7">
      <t>クバ</t>
    </rPh>
    <phoneticPr fontId="2"/>
  </si>
  <si>
    <t>安全率</t>
    <rPh sb="0" eb="2">
      <t>アンゼン</t>
    </rPh>
    <rPh sb="2" eb="3">
      <t>リツ</t>
    </rPh>
    <phoneticPr fontId="2"/>
  </si>
  <si>
    <t>選択No</t>
    <rPh sb="0" eb="2">
      <t>センタク</t>
    </rPh>
    <phoneticPr fontId="2"/>
  </si>
  <si>
    <t>水勾配</t>
    <rPh sb="0" eb="1">
      <t>ミズ</t>
    </rPh>
    <rPh sb="1" eb="3">
      <t>コウバイ</t>
    </rPh>
    <phoneticPr fontId="2"/>
  </si>
  <si>
    <t>ΣＬ／Ｈ</t>
    <phoneticPr fontId="2"/>
  </si>
  <si>
    <t>たてとい断面積</t>
    <rPh sb="4" eb="7">
      <t>ダンメンセキ</t>
    </rPh>
    <phoneticPr fontId="2"/>
  </si>
  <si>
    <t>増大率</t>
    <rPh sb="0" eb="1">
      <t>ゾウ</t>
    </rPh>
    <rPh sb="1" eb="2">
      <t>ダイ</t>
    </rPh>
    <rPh sb="2" eb="3">
      <t>リツ</t>
    </rPh>
    <phoneticPr fontId="2"/>
  </si>
  <si>
    <t>　1/1000（水勾配なし）</t>
    <rPh sb="8" eb="9">
      <t>ミズ</t>
    </rPh>
    <rPh sb="9" eb="11">
      <t>コウバイ</t>
    </rPh>
    <phoneticPr fontId="2"/>
  </si>
  <si>
    <t>　2/1000</t>
    <phoneticPr fontId="2"/>
  </si>
  <si>
    <t>　3/1000</t>
    <phoneticPr fontId="2"/>
  </si>
  <si>
    <t>　4/1000</t>
    <phoneticPr fontId="2"/>
  </si>
  <si>
    <t>　5/1000　（標準）</t>
    <rPh sb="9" eb="11">
      <t>ヒョウジュン</t>
    </rPh>
    <phoneticPr fontId="2"/>
  </si>
  <si>
    <t>　6/1000</t>
    <phoneticPr fontId="2"/>
  </si>
  <si>
    <t>　7/1000</t>
    <phoneticPr fontId="2"/>
  </si>
  <si>
    <t>一　　般　　用</t>
    <rPh sb="0" eb="1">
      <t>イチ</t>
    </rPh>
    <rPh sb="3" eb="4">
      <t>パン</t>
    </rPh>
    <rPh sb="6" eb="7">
      <t>ヨウ</t>
    </rPh>
    <phoneticPr fontId="2"/>
  </si>
  <si>
    <t>　8/1000</t>
    <phoneticPr fontId="2"/>
  </si>
  <si>
    <t>軒といの</t>
    <rPh sb="0" eb="1">
      <t>ノキ</t>
    </rPh>
    <phoneticPr fontId="2"/>
  </si>
  <si>
    <t>たて樋の</t>
    <rPh sb="2" eb="3">
      <t>トイ</t>
    </rPh>
    <phoneticPr fontId="2"/>
  </si>
  <si>
    <t>軒たての</t>
    <rPh sb="0" eb="1">
      <t>ノキ</t>
    </rPh>
    <phoneticPr fontId="2"/>
  </si>
  <si>
    <t>　9/1000</t>
    <phoneticPr fontId="2"/>
  </si>
  <si>
    <t>排水能力</t>
    <rPh sb="0" eb="2">
      <t>ハイスイ</t>
    </rPh>
    <rPh sb="2" eb="4">
      <t>ノウリョク</t>
    </rPh>
    <phoneticPr fontId="2"/>
  </si>
  <si>
    <t>総合結果</t>
    <rPh sb="0" eb="2">
      <t>ソウゴウ</t>
    </rPh>
    <rPh sb="2" eb="4">
      <t>ケッカ</t>
    </rPh>
    <phoneticPr fontId="2"/>
  </si>
  <si>
    <t>　10/1000</t>
    <phoneticPr fontId="2"/>
  </si>
  <si>
    <t>　12/1000</t>
    <phoneticPr fontId="2"/>
  </si>
  <si>
    <t>判定結果</t>
    <rPh sb="0" eb="2">
      <t>ハンテイ</t>
    </rPh>
    <rPh sb="2" eb="4">
      <t>ケッカ</t>
    </rPh>
    <phoneticPr fontId="2"/>
  </si>
  <si>
    <t>　13/1000　</t>
    <phoneticPr fontId="2"/>
  </si>
  <si>
    <t>　20/1000</t>
    <phoneticPr fontId="2"/>
  </si>
  <si>
    <t>選択Ｎｏ</t>
    <rPh sb="0" eb="2">
      <t>センタク</t>
    </rPh>
    <phoneticPr fontId="2"/>
  </si>
  <si>
    <t>メッセージ内容</t>
    <rPh sb="5" eb="7">
      <t>ナイヨウ</t>
    </rPh>
    <phoneticPr fontId="2"/>
  </si>
  <si>
    <t>　30/1000　</t>
    <phoneticPr fontId="2"/>
  </si>
  <si>
    <t>　40/1000</t>
    <phoneticPr fontId="2"/>
  </si>
  <si>
    <t>軒とい、たて樋共に不足しています。</t>
    <rPh sb="0" eb="1">
      <t>ノキ</t>
    </rPh>
    <rPh sb="6" eb="7">
      <t>トイ</t>
    </rPh>
    <rPh sb="7" eb="8">
      <t>トモ</t>
    </rPh>
    <rPh sb="9" eb="11">
      <t>フソク</t>
    </rPh>
    <phoneticPr fontId="2"/>
  </si>
  <si>
    <t>　50/1000</t>
    <phoneticPr fontId="2"/>
  </si>
  <si>
    <t>たて樋の排水能力が不足しています。</t>
    <rPh sb="2" eb="3">
      <t>トイ</t>
    </rPh>
    <rPh sb="4" eb="6">
      <t>ハイスイ</t>
    </rPh>
    <rPh sb="6" eb="8">
      <t>ノウリョク</t>
    </rPh>
    <rPh sb="9" eb="11">
      <t>フソク</t>
    </rPh>
    <phoneticPr fontId="2"/>
  </si>
  <si>
    <t>軒といの排水能力が不足しています。</t>
    <rPh sb="0" eb="1">
      <t>ノキ</t>
    </rPh>
    <rPh sb="4" eb="6">
      <t>ハイスイ</t>
    </rPh>
    <rPh sb="6" eb="8">
      <t>ノウリョク</t>
    </rPh>
    <rPh sb="9" eb="11">
      <t>フソク</t>
    </rPh>
    <phoneticPr fontId="2"/>
  </si>
  <si>
    <t>軒とい、たて樋共に排水能力条件を満足しています。</t>
    <rPh sb="0" eb="1">
      <t>ノキ</t>
    </rPh>
    <rPh sb="6" eb="7">
      <t>トイ</t>
    </rPh>
    <rPh sb="7" eb="8">
      <t>トモ</t>
    </rPh>
    <rPh sb="9" eb="11">
      <t>ハイスイ</t>
    </rPh>
    <rPh sb="11" eb="13">
      <t>ノウリョク</t>
    </rPh>
    <rPh sb="13" eb="15">
      <t>ジョウケン</t>
    </rPh>
    <rPh sb="16" eb="18">
      <t>マンゾク</t>
    </rPh>
    <phoneticPr fontId="2"/>
  </si>
  <si>
    <t>箱　　樋　　用</t>
    <rPh sb="0" eb="1">
      <t>ハコ</t>
    </rPh>
    <rPh sb="3" eb="4">
      <t>トイ</t>
    </rPh>
    <rPh sb="6" eb="7">
      <t>ヨウ</t>
    </rPh>
    <phoneticPr fontId="2"/>
  </si>
  <si>
    <t>ビル・マンション用</t>
    <rPh sb="8" eb="9">
      <t>ヨウ</t>
    </rPh>
    <phoneticPr fontId="2"/>
  </si>
  <si>
    <t>選択Ｎｏ</t>
  </si>
  <si>
    <t>メッセージ内容</t>
  </si>
  <si>
    <t>たて樋の排水能力が不足しています。</t>
  </si>
  <si>
    <t>排水能力条件を満足しています。</t>
  </si>
  <si>
    <t>雨　水　横　管(マニング）</t>
    <rPh sb="0" eb="1">
      <t>アメ</t>
    </rPh>
    <rPh sb="2" eb="3">
      <t>ミズ</t>
    </rPh>
    <rPh sb="4" eb="5">
      <t>ヨコ</t>
    </rPh>
    <rPh sb="6" eb="7">
      <t>カン</t>
    </rPh>
    <phoneticPr fontId="2"/>
  </si>
  <si>
    <t>雨水横管の排水能力</t>
    <rPh sb="0" eb="1">
      <t>アメ</t>
    </rPh>
    <rPh sb="1" eb="2">
      <t>ミズ</t>
    </rPh>
    <rPh sb="2" eb="3">
      <t>ヨコ</t>
    </rPh>
    <rPh sb="3" eb="4">
      <t>カン</t>
    </rPh>
    <rPh sb="5" eb="7">
      <t>ハイスイ</t>
    </rPh>
    <rPh sb="7" eb="9">
      <t>ノウリョク</t>
    </rPh>
    <phoneticPr fontId="2"/>
  </si>
  <si>
    <t>雨水横管の排水能力が不足しています。</t>
    <rPh sb="0" eb="2">
      <t>ウスイ</t>
    </rPh>
    <rPh sb="2" eb="3">
      <t>ヨコ</t>
    </rPh>
    <rPh sb="3" eb="4">
      <t>カン</t>
    </rPh>
    <rPh sb="5" eb="7">
      <t>ハイスイ</t>
    </rPh>
    <rPh sb="7" eb="9">
      <t>ノウリョク</t>
    </rPh>
    <rPh sb="10" eb="12">
      <t>フソク</t>
    </rPh>
    <phoneticPr fontId="2"/>
  </si>
  <si>
    <t>雨　水　横　管(クッター）</t>
    <rPh sb="0" eb="1">
      <t>アメ</t>
    </rPh>
    <rPh sb="2" eb="3">
      <t>ミズ</t>
    </rPh>
    <rPh sb="4" eb="5">
      <t>ヨコ</t>
    </rPh>
    <rPh sb="6" eb="7">
      <t>カン</t>
    </rPh>
    <phoneticPr fontId="2"/>
  </si>
  <si>
    <t>JIS管　　ＶＰ６５</t>
  </si>
  <si>
    <t>JIS管　　ＶＰ５０</t>
    <phoneticPr fontId="2"/>
  </si>
  <si>
    <t>JIS管　　ＶＵ５０</t>
    <phoneticPr fontId="2"/>
  </si>
  <si>
    <t>のきとい対応</t>
    <rPh sb="4" eb="6">
      <t>タイオウ</t>
    </rPh>
    <phoneticPr fontId="2"/>
  </si>
  <si>
    <t>有効断面積[㎠]</t>
    <rPh sb="0" eb="2">
      <t>ユウコウ</t>
    </rPh>
    <rPh sb="2" eb="5">
      <t>ダンメンセキ</t>
    </rPh>
    <phoneticPr fontId="2"/>
  </si>
  <si>
    <t>排水能力[ℓ/s]</t>
    <rPh sb="0" eb="2">
      <t>ハイスイ</t>
    </rPh>
    <rPh sb="2" eb="4">
      <t>ノウリョク</t>
    </rPh>
    <phoneticPr fontId="2"/>
  </si>
  <si>
    <t>軒樋最低高さ[cm]</t>
    <rPh sb="0" eb="2">
      <t>ノキトイ</t>
    </rPh>
    <rPh sb="2" eb="4">
      <t>サイテイ</t>
    </rPh>
    <rPh sb="4" eb="5">
      <t>タカ</t>
    </rPh>
    <phoneticPr fontId="2"/>
  </si>
  <si>
    <t>軒樋最低底幅[cm]</t>
    <rPh sb="0" eb="2">
      <t>ノキトイ</t>
    </rPh>
    <rPh sb="2" eb="4">
      <t>サイテイ</t>
    </rPh>
    <rPh sb="4" eb="5">
      <t>ソコ</t>
    </rPh>
    <rPh sb="5" eb="6">
      <t>ハバ</t>
    </rPh>
    <phoneticPr fontId="2"/>
  </si>
  <si>
    <t>たてとい最短長さ[m]</t>
    <rPh sb="4" eb="6">
      <t>サイタン</t>
    </rPh>
    <rPh sb="6" eb="7">
      <t>ナガ</t>
    </rPh>
    <phoneticPr fontId="2"/>
  </si>
  <si>
    <t>←HLOOKUP用の列番号</t>
    <rPh sb="8" eb="9">
      <t>ヨウ</t>
    </rPh>
    <rPh sb="10" eb="13">
      <t>レツバンゴウ</t>
    </rPh>
    <phoneticPr fontId="2"/>
  </si>
  <si>
    <t>○</t>
    <phoneticPr fontId="2"/>
  </si>
  <si>
    <t>-</t>
    <phoneticPr fontId="2"/>
  </si>
  <si>
    <t>降雨強度とは、1時間当たりの降雨量をいいます。下の図に示した地域別降雨強度は、気象庁発行の「日本の気候表」の中に掲載　　されている10分間降雨量により、5～6年に1度位現れる程度の　特別な豪雨を除いた降雨量を基準とし、1時間当たりに換算した　　ものです。</t>
    <phoneticPr fontId="2"/>
  </si>
  <si>
    <t>茨城、千葉、栃木、　群馬、埼玉、長野、　静岡、愛媛、福岡、　佐賀、長崎、宮崎</t>
    <rPh sb="0" eb="2">
      <t>イバラギ</t>
    </rPh>
    <phoneticPr fontId="2"/>
  </si>
  <si>
    <t>青森、岩手、秋田、　宮城、福島、東京、　神奈川、山梨、富山、石川、福井、岐阜、　愛知、滋賀、京都、　大阪、奈良、兵庫、　鳥取、島根、岡山、　広島、山口、徳島、　香川、大分、熊本</t>
    <phoneticPr fontId="2"/>
  </si>
  <si>
    <t>水勾配とは、軒樋に水上位置（軒樋位置の頂点）と水下　　　　位置（軒樋位置の最下点）を設定し、水上から水下にかけて軒樋に勾配（傾き）を付ける角度を水勾配と言います。　　　　　　　　　一般的には落とし口間の中間に水上位置を設定し、落し口　　　　位置を水下位置に設定します。
投影面積とは、右図の落とし口１ヶ所に対して水上から水下にかけて軒長さと屋根流れ長さの面積を屋根上から投影して現れる水平面上の面積です。</t>
    <phoneticPr fontId="2"/>
  </si>
  <si>
    <t>　　</t>
    <phoneticPr fontId="2"/>
  </si>
  <si>
    <t>御会社名、ご連絡先などを記入下さい。</t>
    <rPh sb="0" eb="1">
      <t>オ</t>
    </rPh>
    <rPh sb="1" eb="3">
      <t>カイシャ</t>
    </rPh>
    <rPh sb="3" eb="4">
      <t>メイ</t>
    </rPh>
    <rPh sb="6" eb="8">
      <t>レンラク</t>
    </rPh>
    <rPh sb="8" eb="9">
      <t>サキ</t>
    </rPh>
    <rPh sb="12" eb="14">
      <t>キニュウ</t>
    </rPh>
    <rPh sb="14" eb="15">
      <t>クダ</t>
    </rPh>
    <phoneticPr fontId="2"/>
  </si>
  <si>
    <t>御会社名、ご連絡先などを記入下さい。</t>
    <phoneticPr fontId="2"/>
  </si>
  <si>
    <t>御会社名、ご連絡先などを記入下さい。</t>
    <phoneticPr fontId="2"/>
  </si>
  <si>
    <t xml:space="preserve"> 御会社名、ご連絡先などを記入下さい。</t>
    <phoneticPr fontId="2"/>
  </si>
  <si>
    <t>　　パナソニック株式会社　外廻りシステムビジネスユニット　排水計算に準じての計算様式となっております。</t>
    <rPh sb="8" eb="10">
      <t>カブシキ</t>
    </rPh>
    <rPh sb="10" eb="12">
      <t>カイシャ</t>
    </rPh>
    <rPh sb="13" eb="14">
      <t>ソト</t>
    </rPh>
    <rPh sb="14" eb="15">
      <t>マワ</t>
    </rPh>
    <rPh sb="29" eb="31">
      <t>ハイスイ</t>
    </rPh>
    <rPh sb="31" eb="33">
      <t>ケイサン</t>
    </rPh>
    <rPh sb="34" eb="35">
      <t>ジュン</t>
    </rPh>
    <rPh sb="38" eb="40">
      <t>ケイサン</t>
    </rPh>
    <rPh sb="40" eb="42">
      <t>ヨウシキ</t>
    </rPh>
    <phoneticPr fontId="2"/>
  </si>
  <si>
    <t>　　パナソニック株式会社 外廻りシステムビジネスユニットの排水計算に準じての計算様式となっております。</t>
    <rPh sb="8" eb="10">
      <t>カブシキ</t>
    </rPh>
    <rPh sb="10" eb="12">
      <t>カイシャ</t>
    </rPh>
    <rPh sb="13" eb="14">
      <t>ソト</t>
    </rPh>
    <rPh sb="14" eb="15">
      <t>マワ</t>
    </rPh>
    <rPh sb="29" eb="31">
      <t>ハイスイ</t>
    </rPh>
    <rPh sb="31" eb="33">
      <t>ケイサン</t>
    </rPh>
    <rPh sb="34" eb="35">
      <t>ジュン</t>
    </rPh>
    <rPh sb="38" eb="40">
      <t>ケイサン</t>
    </rPh>
    <rPh sb="40" eb="4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</si>
</sst>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 #,##0_ ;_ * \-#,##0_ ;_ * &quot;-&quot;_ ;_ @_ "/>
    <numFmt numFmtId="43" formatCode="_ * #,##0.00_ ;_ * \-#,##0.00_ ;_ * &quot;-&quot;??_ ;_ @_ "/>
    <numFmt numFmtId="176" formatCode="0_ "/>
    <numFmt numFmtId="177" formatCode="0_);[Red]\(0\)"/>
    <numFmt numFmtId="178" formatCode="0.00_ "/>
    <numFmt numFmtId="179" formatCode="0.000_);[Red]\(0.000\)"/>
    <numFmt numFmtId="180" formatCode="0.0_);[Red]\(0.0\)"/>
    <numFmt numFmtId="181" formatCode="0.0_ "/>
    <numFmt numFmtId="182" formatCode="_ * #,##0.00000_ ;_ * \-#,##0.00000_ ;_ * &quot;-&quot;?????_ ;_ @_ "/>
    <numFmt numFmtId="183" formatCode="_ * #,##0.000_ ;_ * \-#,##0.000_ ;_ * &quot;-&quot;???_ ;_ @_ "/>
    <numFmt numFmtId="184" formatCode="0.00000_);[Red]\(0.00000\)"/>
    <numFmt numFmtId="185" formatCode="_ * #,##0_ ;_ * \-#,##0_ ;_ * &quot;-&quot;??_ ;_ @_ "/>
    <numFmt numFmtId="186" formatCode="0.0"/>
    <numFmt numFmtId="187" formatCode="_ * #,##0.0_ ;_ * \-#,##0.0_ ;_ * &quot;-&quot;?_ ;_ @_ "/>
    <numFmt numFmtId="188" formatCode="0.00_);[Red]\(0.00\)"/>
    <numFmt numFmtId="189" formatCode="0.0000000_ "/>
    <numFmt numFmtId="190" formatCode="0.0000000_);[Red]\(0.0000000\)"/>
    <numFmt numFmtId="191" formatCode="&quot;$&quot;#,##0;[Red]\-&quot;$&quot;#,##0"/>
    <numFmt numFmtId="192" formatCode="General_)"/>
    <numFmt numFmtId="193" formatCode="_(&quot;$&quot;* #,##0.0_);_(&quot;$&quot;* \(#,##0.0\);_(&quot;$&quot;* &quot;-&quot;??_);_(@_)"/>
    <numFmt numFmtId="194" formatCode="&quot;$&quot;#,##0_);[Red]\(&quot;$&quot;#,##0\)"/>
    <numFmt numFmtId="195" formatCode="&quot;$&quot;#,##0.00_);[Red]\(&quot;$&quot;#,##0.00\)"/>
    <numFmt numFmtId="196" formatCode="#,##0.00&quot;｣&quot;_);[Red]\(#,##0.00&quot;｣&quot;\)"/>
    <numFmt numFmtId="197" formatCode="0.0%"/>
    <numFmt numFmtId="198" formatCode="0.00000_ "/>
    <numFmt numFmtId="199" formatCode="0.0000"/>
    <numFmt numFmtId="200" formatCode="0.0000_ "/>
    <numFmt numFmtId="201" formatCode="0.000"/>
  </numFmts>
  <fonts count="61">
    <font>
      <sz val="11"/>
      <name val="ＭＳ Ｐゴシック"/>
      <family val="3"/>
      <charset val="128"/>
    </font>
    <font>
      <sz val="11"/>
      <name val="ＭＳ Ｐゴシック"/>
      <family val="3"/>
      <charset val="128"/>
    </font>
    <font>
      <sz val="6"/>
      <name val="ＭＳ Ｐゴシック"/>
      <family val="3"/>
      <charset val="128"/>
    </font>
    <font>
      <sz val="11"/>
      <color indexed="12"/>
      <name val="ＭＳ Ｐゴシック"/>
      <family val="3"/>
      <charset val="128"/>
    </font>
    <font>
      <sz val="11"/>
      <color indexed="9"/>
      <name val="ＭＳ Ｐゴシック"/>
      <family val="3"/>
      <charset val="128"/>
    </font>
    <font>
      <sz val="20"/>
      <name val="ＭＳ Ｐゴシック"/>
      <family val="3"/>
      <charset val="128"/>
    </font>
    <font>
      <sz val="12"/>
      <name val="Osaka"/>
      <family val="3"/>
      <charset val="128"/>
    </font>
    <font>
      <sz val="12"/>
      <name val="MS UI Gothic"/>
      <family val="3"/>
      <charset val="128"/>
    </font>
    <font>
      <b/>
      <sz val="12"/>
      <name val="MS UI Gothic"/>
      <family val="3"/>
      <charset val="128"/>
    </font>
    <font>
      <sz val="8"/>
      <name val="ＭＳ Ｐゴシック"/>
      <family val="3"/>
      <charset val="128"/>
    </font>
    <font>
      <sz val="11"/>
      <name val="MS UI Gothic"/>
      <family val="3"/>
      <charset val="128"/>
    </font>
    <font>
      <b/>
      <sz val="11"/>
      <name val="ＭＳ Ｐゴシック"/>
      <family val="3"/>
      <charset val="128"/>
    </font>
    <font>
      <b/>
      <sz val="14"/>
      <name val="ＭＳ Ｐゴシック"/>
      <family val="3"/>
      <charset val="128"/>
    </font>
    <font>
      <b/>
      <sz val="11"/>
      <color indexed="39"/>
      <name val="ＭＳ ゴシック"/>
      <family val="3"/>
      <charset val="128"/>
    </font>
    <font>
      <b/>
      <sz val="12"/>
      <name val="ＭＳ ゴシック"/>
      <family val="3"/>
      <charset val="128"/>
    </font>
    <font>
      <b/>
      <sz val="11"/>
      <name val="ＭＳ ゴシック"/>
      <family val="3"/>
      <charset val="128"/>
    </font>
    <font>
      <sz val="8"/>
      <color indexed="12"/>
      <name val="ＭＳ Ｐゴシック"/>
      <family val="3"/>
      <charset val="128"/>
    </font>
    <font>
      <sz val="10"/>
      <name val="MS UI Gothic"/>
      <family val="3"/>
      <charset val="128"/>
    </font>
    <font>
      <b/>
      <sz val="14"/>
      <name val="MS UI Gothic"/>
      <family val="3"/>
      <charset val="128"/>
    </font>
    <font>
      <sz val="9"/>
      <name val="ＭＳ Ｐゴシック"/>
      <family val="3"/>
      <charset val="128"/>
    </font>
    <font>
      <b/>
      <sz val="12"/>
      <name val="ＭＳ Ｐゴシック"/>
      <family val="3"/>
      <charset val="128"/>
    </font>
    <font>
      <sz val="10"/>
      <name val="ＭＳ Ｐゴシック"/>
      <family val="3"/>
      <charset val="128"/>
    </font>
    <font>
      <vertAlign val="superscript"/>
      <sz val="9"/>
      <name val="ＭＳ Ｐゴシック"/>
      <family val="3"/>
      <charset val="128"/>
    </font>
    <font>
      <sz val="11"/>
      <name val="ＭＳ ゴシック"/>
      <family val="3"/>
      <charset val="128"/>
    </font>
    <font>
      <sz val="8"/>
      <name val="MS UI Gothic"/>
      <family val="3"/>
      <charset val="128"/>
    </font>
    <font>
      <b/>
      <sz val="11"/>
      <color indexed="8"/>
      <name val="ＭＳ ゴシック"/>
      <family val="3"/>
      <charset val="128"/>
    </font>
    <font>
      <sz val="9"/>
      <name val="MS UI Gothic"/>
      <family val="3"/>
      <charset val="128"/>
    </font>
    <font>
      <b/>
      <sz val="10"/>
      <color indexed="39"/>
      <name val="ＭＳ ゴシック"/>
      <family val="3"/>
      <charset val="128"/>
    </font>
    <font>
      <b/>
      <sz val="10"/>
      <name val="ＭＳ Ｐゴシック"/>
      <family val="3"/>
      <charset val="128"/>
    </font>
    <font>
      <sz val="10"/>
      <name val="ＭＳ ゴシック"/>
      <family val="3"/>
      <charset val="128"/>
    </font>
    <font>
      <b/>
      <sz val="9"/>
      <name val="ＭＳ Ｐゴシック"/>
      <family val="3"/>
      <charset val="128"/>
    </font>
    <font>
      <b/>
      <sz val="11"/>
      <color indexed="12"/>
      <name val="ＭＳ Ｐゴシック"/>
      <family val="3"/>
      <charset val="128"/>
    </font>
    <font>
      <sz val="10"/>
      <color indexed="10"/>
      <name val="ＭＳ Ｐゴシック"/>
      <family val="3"/>
      <charset val="128"/>
    </font>
    <font>
      <sz val="14"/>
      <name val="ＭＳ Ｐゴシック"/>
      <family val="3"/>
      <charset val="128"/>
    </font>
    <font>
      <b/>
      <sz val="11"/>
      <name val="MS UI Gothic"/>
      <family val="3"/>
      <charset val="128"/>
    </font>
    <font>
      <b/>
      <vertAlign val="superscript"/>
      <sz val="9"/>
      <name val="ＭＳ Ｐゴシック"/>
      <family val="3"/>
      <charset val="128"/>
    </font>
    <font>
      <sz val="10"/>
      <name val="MS Sans Serif"/>
      <family val="2"/>
    </font>
    <font>
      <b/>
      <sz val="9"/>
      <name val="MS UI Gothic"/>
      <family val="3"/>
      <charset val="128"/>
    </font>
    <font>
      <sz val="14"/>
      <name val="Terminal"/>
      <charset val="128"/>
    </font>
    <font>
      <b/>
      <sz val="10"/>
      <name val="Meiryo UI"/>
      <family val="3"/>
      <charset val="128"/>
    </font>
    <font>
      <sz val="10"/>
      <name val="Meiryo UI"/>
      <family val="3"/>
      <charset val="128"/>
    </font>
    <font>
      <sz val="11"/>
      <name val="Meiryo UI"/>
      <family val="3"/>
      <charset val="128"/>
    </font>
    <font>
      <sz val="11"/>
      <name val="明朝"/>
      <family val="1"/>
      <charset val="128"/>
    </font>
    <font>
      <b/>
      <sz val="12"/>
      <name val="Helv"/>
      <family val="2"/>
    </font>
    <font>
      <sz val="12"/>
      <name val="Helv"/>
      <family val="2"/>
    </font>
    <font>
      <sz val="8"/>
      <name val="Arial"/>
      <family val="2"/>
    </font>
    <font>
      <b/>
      <sz val="11"/>
      <name val="Arial"/>
      <family val="2"/>
    </font>
    <font>
      <b/>
      <sz val="12"/>
      <name val="Arial"/>
      <family val="2"/>
    </font>
    <font>
      <sz val="10"/>
      <name val="Arial"/>
      <family val="2"/>
    </font>
    <font>
      <b/>
      <sz val="10"/>
      <name val="MS Sans Serif"/>
      <family val="2"/>
    </font>
    <font>
      <b/>
      <sz val="10"/>
      <name val="ＭＳ ゴシック"/>
      <family val="3"/>
      <charset val="128"/>
    </font>
    <font>
      <sz val="16"/>
      <name val="ＭＳ Ｐゴシック"/>
      <family val="3"/>
      <charset val="128"/>
    </font>
    <font>
      <sz val="11"/>
      <color rgb="FFFF0000"/>
      <name val="ＭＳ Ｐゴシック"/>
      <family val="3"/>
      <charset val="128"/>
    </font>
    <font>
      <b/>
      <sz val="10"/>
      <color indexed="10"/>
      <name val="ＭＳ Ｐゴシック"/>
      <family val="3"/>
      <charset val="128"/>
    </font>
    <font>
      <b/>
      <sz val="9"/>
      <color indexed="10"/>
      <name val="ＭＳ Ｐゴシック"/>
      <family val="3"/>
      <charset val="128"/>
    </font>
    <font>
      <sz val="14"/>
      <name val="HGPｺﾞｼｯｸE"/>
      <family val="3"/>
      <charset val="128"/>
    </font>
    <font>
      <sz val="6"/>
      <name val="Meiryo UI"/>
      <family val="3"/>
      <charset val="128"/>
    </font>
    <font>
      <sz val="9"/>
      <color indexed="8"/>
      <name val="Meiryo UI"/>
      <family val="3"/>
      <charset val="128"/>
    </font>
    <font>
      <sz val="7"/>
      <name val="Meiryo UI"/>
      <family val="3"/>
      <charset val="128"/>
    </font>
    <font>
      <sz val="9"/>
      <color indexed="12"/>
      <name val="Meiryo UI"/>
      <family val="3"/>
      <charset val="128"/>
    </font>
    <font>
      <sz val="8"/>
      <color indexed="12"/>
      <name val="Meiryo UI"/>
      <family val="3"/>
      <charset val="128"/>
    </font>
  </fonts>
  <fills count="1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1"/>
        <bgColor indexed="64"/>
      </patternFill>
    </fill>
    <fill>
      <patternFill patternType="solid">
        <fgColor theme="0"/>
        <bgColor indexed="64"/>
      </patternFill>
    </fill>
  </fills>
  <borders count="6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top style="double">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hair">
        <color indexed="64"/>
      </top>
      <bottom style="medium">
        <color indexed="64"/>
      </bottom>
      <diagonal/>
    </border>
    <border>
      <left/>
      <right/>
      <top/>
      <bottom style="hair">
        <color indexed="64"/>
      </bottom>
      <diagonal/>
    </border>
    <border>
      <left/>
      <right style="thin">
        <color indexed="64"/>
      </right>
      <top/>
      <bottom style="thin">
        <color indexed="64"/>
      </bottom>
      <diagonal/>
    </border>
    <border>
      <left/>
      <right style="medium">
        <color indexed="64"/>
      </right>
      <top style="double">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s>
  <cellStyleXfs count="36">
    <xf numFmtId="0" fontId="0" fillId="0" borderId="0">
      <alignment vertical="center"/>
    </xf>
    <xf numFmtId="191" fontId="1" fillId="0" borderId="0" applyFont="0" applyFill="0" applyBorder="0" applyAlignment="0" applyProtection="0">
      <alignment horizontal="right"/>
    </xf>
    <xf numFmtId="41" fontId="42" fillId="0" borderId="0" applyFill="0" applyBorder="0" applyAlignment="0"/>
    <xf numFmtId="192" fontId="43" fillId="0" borderId="0"/>
    <xf numFmtId="192" fontId="44" fillId="0" borderId="0"/>
    <xf numFmtId="192" fontId="44" fillId="0" borderId="0"/>
    <xf numFmtId="192" fontId="44" fillId="0" borderId="0"/>
    <xf numFmtId="192" fontId="44" fillId="0" borderId="0"/>
    <xf numFmtId="192" fontId="44" fillId="0" borderId="0"/>
    <xf numFmtId="192" fontId="44" fillId="0" borderId="0"/>
    <xf numFmtId="192" fontId="44" fillId="0" borderId="0"/>
    <xf numFmtId="38" fontId="45" fillId="2" borderId="0" applyNumberFormat="0" applyBorder="0" applyAlignment="0" applyProtection="0"/>
    <xf numFmtId="193" fontId="46" fillId="0" borderId="0" applyNumberFormat="0" applyFill="0" applyBorder="0" applyProtection="0">
      <alignment horizontal="right"/>
    </xf>
    <xf numFmtId="0" fontId="47" fillId="0" borderId="1" applyNumberFormat="0" applyAlignment="0" applyProtection="0">
      <alignment horizontal="left" vertical="center"/>
    </xf>
    <xf numFmtId="0" fontId="47" fillId="0" borderId="2">
      <alignment horizontal="left" vertical="center"/>
    </xf>
    <xf numFmtId="10" fontId="45" fillId="3" borderId="3" applyNumberFormat="0" applyBorder="0" applyAlignment="0" applyProtection="0"/>
    <xf numFmtId="1" fontId="29" fillId="0" borderId="0" applyProtection="0">
      <protection locked="0"/>
    </xf>
    <xf numFmtId="38" fontId="36" fillId="0" borderId="0" applyFont="0" applyFill="0" applyBorder="0" applyAlignment="0" applyProtection="0"/>
    <xf numFmtId="40" fontId="36" fillId="0" borderId="0" applyFont="0" applyFill="0" applyBorder="0" applyAlignment="0" applyProtection="0"/>
    <xf numFmtId="194" fontId="36" fillId="0" borderId="0" applyFont="0" applyFill="0" applyBorder="0" applyAlignment="0" applyProtection="0"/>
    <xf numFmtId="195" fontId="36" fillId="0" borderId="0" applyFont="0" applyFill="0" applyBorder="0" applyAlignment="0" applyProtection="0"/>
    <xf numFmtId="196" fontId="1" fillId="0" borderId="0"/>
    <xf numFmtId="0" fontId="48" fillId="0" borderId="0"/>
    <xf numFmtId="197" fontId="48" fillId="0" borderId="0" applyFont="0" applyFill="0" applyBorder="0" applyAlignment="0" applyProtection="0"/>
    <xf numFmtId="10" fontId="48"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49" fillId="0" borderId="4">
      <alignment horizontal="center"/>
    </xf>
    <xf numFmtId="3" fontId="36" fillId="0" borderId="0" applyFont="0" applyFill="0" applyBorder="0" applyAlignment="0" applyProtection="0"/>
    <xf numFmtId="0" fontId="36" fillId="4" borderId="0" applyNumberFormat="0" applyFont="0" applyBorder="0" applyAlignment="0" applyProtection="0"/>
    <xf numFmtId="0" fontId="38" fillId="0" borderId="0"/>
    <xf numFmtId="0" fontId="6" fillId="0" borderId="0"/>
    <xf numFmtId="0" fontId="6" fillId="0" borderId="0"/>
    <xf numFmtId="0" fontId="1" fillId="0" borderId="0"/>
    <xf numFmtId="0" fontId="1" fillId="0" borderId="0"/>
  </cellStyleXfs>
  <cellXfs count="566">
    <xf numFmtId="0" fontId="0" fillId="0" borderId="0" xfId="0">
      <alignment vertical="center"/>
    </xf>
    <xf numFmtId="0" fontId="3" fillId="0" borderId="0" xfId="0" applyFont="1">
      <alignment vertical="center"/>
    </xf>
    <xf numFmtId="0" fontId="0" fillId="0" borderId="5" xfId="0" applyBorder="1">
      <alignment vertical="center"/>
    </xf>
    <xf numFmtId="0" fontId="7" fillId="0" borderId="7" xfId="33" applyFont="1" applyBorder="1" applyAlignment="1" applyProtection="1"/>
    <xf numFmtId="0" fontId="0" fillId="0" borderId="0" xfId="0" applyBorder="1" applyAlignment="1">
      <alignment vertical="center"/>
    </xf>
    <xf numFmtId="0" fontId="0" fillId="0" borderId="0" xfId="0" applyBorder="1" applyAlignment="1" applyProtection="1">
      <alignment vertical="center"/>
      <protection locked="0"/>
    </xf>
    <xf numFmtId="0" fontId="0" fillId="0" borderId="0" xfId="0" applyBorder="1">
      <alignment vertical="center"/>
    </xf>
    <xf numFmtId="0" fontId="0" fillId="0" borderId="8" xfId="0" applyBorder="1" applyAlignment="1">
      <alignment vertical="center"/>
    </xf>
    <xf numFmtId="0" fontId="7" fillId="0" borderId="9" xfId="33" applyFont="1" applyBorder="1" applyAlignment="1" applyProtection="1"/>
    <xf numFmtId="0" fontId="7" fillId="0" borderId="10" xfId="33" applyFont="1" applyBorder="1" applyAlignment="1" applyProtection="1">
      <alignment vertical="center"/>
    </xf>
    <xf numFmtId="0" fontId="8" fillId="0" borderId="10" xfId="33" applyFont="1" applyBorder="1" applyAlignment="1" applyProtection="1">
      <alignment vertical="center"/>
      <protection locked="0"/>
    </xf>
    <xf numFmtId="0" fontId="8" fillId="0" borderId="10" xfId="33" applyFont="1" applyBorder="1" applyAlignment="1" applyProtection="1">
      <alignment horizontal="left" vertical="center"/>
      <protection locked="0"/>
    </xf>
    <xf numFmtId="0" fontId="7" fillId="0" borderId="10" xfId="33" applyFont="1" applyBorder="1" applyAlignment="1" applyProtection="1">
      <alignment vertical="center"/>
      <protection locked="0"/>
    </xf>
    <xf numFmtId="0" fontId="8" fillId="0" borderId="0" xfId="33" applyFont="1" applyBorder="1" applyAlignment="1" applyProtection="1">
      <alignment vertical="center"/>
    </xf>
    <xf numFmtId="0" fontId="8" fillId="0" borderId="0" xfId="33" applyFont="1" applyBorder="1" applyAlignment="1" applyProtection="1">
      <alignment vertical="center"/>
      <protection locked="0"/>
    </xf>
    <xf numFmtId="0" fontId="8" fillId="0" borderId="0" xfId="33" applyFont="1" applyBorder="1" applyAlignment="1" applyProtection="1">
      <alignment horizontal="left" vertical="center"/>
      <protection locked="0"/>
    </xf>
    <xf numFmtId="0" fontId="8" fillId="0" borderId="0" xfId="33" applyNumberFormat="1" applyFont="1" applyBorder="1" applyAlignment="1" applyProtection="1">
      <alignment horizontal="center" vertical="center"/>
    </xf>
    <xf numFmtId="0" fontId="7" fillId="0" borderId="0" xfId="33" applyFont="1" applyBorder="1" applyAlignment="1" applyProtection="1"/>
    <xf numFmtId="0" fontId="0" fillId="0" borderId="8" xfId="0" applyBorder="1">
      <alignment vertical="center"/>
    </xf>
    <xf numFmtId="0" fontId="9" fillId="0" borderId="11" xfId="0" applyFont="1" applyBorder="1">
      <alignment vertical="center"/>
    </xf>
    <xf numFmtId="0" fontId="0" fillId="0" borderId="12" xfId="0" applyBorder="1">
      <alignment vertical="center"/>
    </xf>
    <xf numFmtId="0" fontId="0" fillId="0" borderId="13" xfId="0" applyBorder="1">
      <alignment vertical="center"/>
    </xf>
    <xf numFmtId="0" fontId="10" fillId="0" borderId="0" xfId="33" applyFont="1" applyBorder="1" applyAlignment="1" applyProtection="1">
      <alignment vertical="center"/>
    </xf>
    <xf numFmtId="0" fontId="12" fillId="0" borderId="0" xfId="0" applyFont="1" applyBorder="1" applyAlignment="1">
      <alignment vertical="center"/>
    </xf>
    <xf numFmtId="0" fontId="0" fillId="0" borderId="14" xfId="0" applyBorder="1">
      <alignment vertical="center"/>
    </xf>
    <xf numFmtId="0" fontId="0" fillId="0" borderId="15" xfId="0" applyBorder="1">
      <alignment vertical="center"/>
    </xf>
    <xf numFmtId="0" fontId="10" fillId="0" borderId="0" xfId="33" applyFont="1" applyBorder="1" applyAlignment="1" applyProtection="1"/>
    <xf numFmtId="41" fontId="13" fillId="0" borderId="0" xfId="32" applyNumberFormat="1" applyFont="1" applyFill="1" applyBorder="1" applyAlignment="1" applyProtection="1">
      <alignment horizontal="center"/>
      <protection hidden="1"/>
    </xf>
    <xf numFmtId="0" fontId="16" fillId="0" borderId="0" xfId="0" applyFont="1" applyBorder="1">
      <alignment vertical="center"/>
    </xf>
    <xf numFmtId="41" fontId="7" fillId="0" borderId="0" xfId="33" applyNumberFormat="1" applyFont="1" applyBorder="1" applyAlignment="1" applyProtection="1"/>
    <xf numFmtId="178" fontId="7" fillId="0" borderId="0" xfId="33" applyNumberFormat="1" applyFont="1" applyBorder="1" applyAlignment="1" applyProtection="1"/>
    <xf numFmtId="0" fontId="0" fillId="0" borderId="0" xfId="33" quotePrefix="1" applyFont="1" applyBorder="1" applyAlignment="1" applyProtection="1"/>
    <xf numFmtId="0" fontId="8" fillId="0" borderId="0" xfId="33" applyFont="1" applyFill="1" applyBorder="1" applyAlignment="1" applyProtection="1"/>
    <xf numFmtId="0" fontId="8" fillId="0" borderId="0" xfId="33" quotePrefix="1" applyFont="1" applyBorder="1" applyAlignment="1" applyProtection="1"/>
    <xf numFmtId="0" fontId="18" fillId="0" borderId="0" xfId="33" applyFont="1" applyBorder="1" applyAlignment="1" applyProtection="1">
      <alignment horizontal="center" vertical="center"/>
    </xf>
    <xf numFmtId="0" fontId="8" fillId="0" borderId="0" xfId="33" applyFont="1" applyFill="1" applyBorder="1" applyAlignment="1" applyProtection="1">
      <alignment horizontal="center" vertical="center"/>
    </xf>
    <xf numFmtId="0" fontId="8" fillId="0" borderId="0" xfId="33" quotePrefix="1" applyFont="1" applyBorder="1" applyAlignment="1" applyProtection="1">
      <alignment vertical="center"/>
    </xf>
    <xf numFmtId="0" fontId="19" fillId="0" borderId="0" xfId="0" applyFont="1" applyFill="1" applyBorder="1">
      <alignment vertical="center"/>
    </xf>
    <xf numFmtId="0" fontId="0" fillId="0" borderId="0" xfId="0" applyFill="1">
      <alignment vertical="center"/>
    </xf>
    <xf numFmtId="0" fontId="20" fillId="0" borderId="0" xfId="0" applyFont="1" applyFill="1" applyBorder="1">
      <alignment vertical="center"/>
    </xf>
    <xf numFmtId="0" fontId="7" fillId="0" borderId="12" xfId="33" applyFont="1" applyFill="1" applyBorder="1" applyAlignment="1" applyProtection="1"/>
    <xf numFmtId="0" fontId="19" fillId="0" borderId="12" xfId="0" applyFont="1" applyFill="1" applyBorder="1">
      <alignment vertical="center"/>
    </xf>
    <xf numFmtId="0" fontId="0" fillId="0" borderId="12" xfId="0" applyFill="1" applyBorder="1">
      <alignment vertical="center"/>
    </xf>
    <xf numFmtId="0" fontId="0" fillId="0" borderId="12" xfId="0" applyFill="1" applyBorder="1" applyAlignment="1">
      <alignment vertical="center"/>
    </xf>
    <xf numFmtId="0" fontId="19" fillId="0" borderId="0" xfId="0" applyFont="1" applyFill="1" applyBorder="1" applyAlignment="1">
      <alignment vertical="center"/>
    </xf>
    <xf numFmtId="0" fontId="0" fillId="0" borderId="0" xfId="0" applyFill="1" applyBorder="1">
      <alignment vertical="center"/>
    </xf>
    <xf numFmtId="0" fontId="19" fillId="0" borderId="16" xfId="0" applyFont="1" applyFill="1" applyBorder="1">
      <alignment vertical="center"/>
    </xf>
    <xf numFmtId="0" fontId="0" fillId="0" borderId="16" xfId="0" applyFill="1" applyBorder="1">
      <alignment vertical="center"/>
    </xf>
    <xf numFmtId="0" fontId="7" fillId="0" borderId="0" xfId="33" applyFont="1" applyFill="1" applyBorder="1" applyAlignment="1" applyProtection="1"/>
    <xf numFmtId="182" fontId="13" fillId="0" borderId="0" xfId="32" applyNumberFormat="1" applyFont="1" applyFill="1" applyBorder="1" applyAlignment="1" applyProtection="1">
      <alignment horizontal="left"/>
      <protection hidden="1"/>
    </xf>
    <xf numFmtId="182" fontId="13" fillId="0" borderId="0" xfId="32" applyNumberFormat="1" applyFont="1" applyFill="1" applyBorder="1" applyAlignment="1" applyProtection="1">
      <alignment horizontal="center"/>
      <protection hidden="1"/>
    </xf>
    <xf numFmtId="182" fontId="23" fillId="0" borderId="0" xfId="32" applyNumberFormat="1" applyFont="1" applyFill="1" applyBorder="1" applyAlignment="1" applyProtection="1">
      <alignment horizontal="left"/>
      <protection hidden="1"/>
    </xf>
    <xf numFmtId="0" fontId="7" fillId="0" borderId="0" xfId="33" applyFont="1" applyFill="1" applyBorder="1" applyAlignment="1" applyProtection="1">
      <alignment horizontal="right"/>
    </xf>
    <xf numFmtId="182" fontId="13" fillId="0" borderId="0" xfId="32" quotePrefix="1" applyNumberFormat="1" applyFont="1" applyFill="1" applyBorder="1" applyAlignment="1" applyProtection="1">
      <alignment horizontal="left"/>
      <protection hidden="1"/>
    </xf>
    <xf numFmtId="0" fontId="24" fillId="0" borderId="17" xfId="33" applyFont="1" applyFill="1" applyBorder="1" applyAlignment="1" applyProtection="1"/>
    <xf numFmtId="183" fontId="13" fillId="0" borderId="0" xfId="32" quotePrefix="1" applyNumberFormat="1" applyFont="1" applyFill="1" applyBorder="1" applyAlignment="1" applyProtection="1">
      <alignment horizontal="left"/>
      <protection hidden="1"/>
    </xf>
    <xf numFmtId="0" fontId="7" fillId="0" borderId="0" xfId="33" applyFont="1" applyBorder="1" applyAlignment="1" applyProtection="1">
      <alignment horizontal="left"/>
    </xf>
    <xf numFmtId="184" fontId="8" fillId="0" borderId="0" xfId="33" applyNumberFormat="1" applyFont="1" applyFill="1" applyBorder="1" applyAlignment="1" applyProtection="1">
      <alignment horizontal="left"/>
    </xf>
    <xf numFmtId="0" fontId="7" fillId="0" borderId="0" xfId="33" applyFont="1" applyFill="1" applyBorder="1" applyAlignment="1" applyProtection="1">
      <alignment horizontal="centerContinuous"/>
    </xf>
    <xf numFmtId="43" fontId="17" fillId="0" borderId="0" xfId="33" applyNumberFormat="1" applyFont="1" applyFill="1" applyBorder="1" applyAlignment="1" applyProtection="1">
      <alignment horizontal="center"/>
    </xf>
    <xf numFmtId="2" fontId="7" fillId="0" borderId="0" xfId="33" applyNumberFormat="1" applyFont="1" applyFill="1" applyBorder="1" applyAlignment="1" applyProtection="1">
      <alignment horizontal="center"/>
    </xf>
    <xf numFmtId="43" fontId="7" fillId="0" borderId="0" xfId="33" applyNumberFormat="1" applyFont="1" applyFill="1" applyBorder="1" applyAlignment="1" applyProtection="1">
      <alignment horizontal="center"/>
    </xf>
    <xf numFmtId="43" fontId="7" fillId="0" borderId="0" xfId="33" applyNumberFormat="1" applyFont="1" applyBorder="1" applyAlignment="1" applyProtection="1">
      <alignment horizontal="center"/>
    </xf>
    <xf numFmtId="41" fontId="25" fillId="0" borderId="0" xfId="32" applyNumberFormat="1" applyFont="1" applyFill="1" applyBorder="1" applyAlignment="1" applyProtection="1">
      <alignment horizontal="left"/>
      <protection hidden="1"/>
    </xf>
    <xf numFmtId="184" fontId="7" fillId="0" borderId="0" xfId="33" applyNumberFormat="1" applyFont="1" applyFill="1" applyBorder="1" applyAlignment="1" applyProtection="1">
      <alignment horizontal="left"/>
    </xf>
    <xf numFmtId="185" fontId="7" fillId="0" borderId="0" xfId="33" applyNumberFormat="1" applyFont="1" applyFill="1" applyBorder="1" applyAlignment="1" applyProtection="1"/>
    <xf numFmtId="43" fontId="7" fillId="0" borderId="0" xfId="33" applyNumberFormat="1" applyFont="1" applyFill="1" applyBorder="1" applyAlignment="1" applyProtection="1"/>
    <xf numFmtId="0" fontId="8" fillId="0" borderId="0" xfId="33" applyFont="1" applyBorder="1" applyAlignment="1" applyProtection="1">
      <alignment horizontal="right" vertical="center"/>
    </xf>
    <xf numFmtId="11" fontId="7" fillId="0" borderId="0" xfId="33" applyNumberFormat="1" applyFont="1" applyBorder="1" applyAlignment="1" applyProtection="1">
      <alignment vertical="center"/>
      <protection hidden="1"/>
    </xf>
    <xf numFmtId="186" fontId="14" fillId="0" borderId="0" xfId="33" applyNumberFormat="1" applyFont="1" applyFill="1" applyBorder="1" applyAlignment="1" applyProtection="1">
      <alignment vertical="center"/>
    </xf>
    <xf numFmtId="0" fontId="24" fillId="0" borderId="17" xfId="33" applyFont="1" applyFill="1" applyBorder="1" applyAlignment="1" applyProtection="1">
      <alignment shrinkToFit="1"/>
    </xf>
    <xf numFmtId="0" fontId="0" fillId="0" borderId="8" xfId="0" applyFill="1" applyBorder="1">
      <alignment vertical="center"/>
    </xf>
    <xf numFmtId="0" fontId="26" fillId="0" borderId="0" xfId="33" applyFont="1" applyBorder="1" applyAlignment="1" applyProtection="1">
      <alignment horizontal="center" vertical="center"/>
    </xf>
    <xf numFmtId="0" fontId="7" fillId="0" borderId="12" xfId="33" applyFont="1" applyBorder="1" applyAlignment="1" applyProtection="1">
      <alignment horizontal="center" vertical="center"/>
    </xf>
    <xf numFmtId="0" fontId="7" fillId="0" borderId="12" xfId="33" applyFont="1" applyBorder="1" applyAlignment="1" applyProtection="1"/>
    <xf numFmtId="0" fontId="19" fillId="0" borderId="12" xfId="0" quotePrefix="1" applyFont="1" applyFill="1" applyBorder="1">
      <alignment vertical="center"/>
    </xf>
    <xf numFmtId="181" fontId="26" fillId="0" borderId="0" xfId="33" applyNumberFormat="1" applyFont="1" applyBorder="1" applyAlignment="1" applyProtection="1">
      <alignment horizontal="center" vertical="center"/>
    </xf>
    <xf numFmtId="0" fontId="19" fillId="0" borderId="0" xfId="0" applyFont="1" applyAlignment="1">
      <alignment horizontal="center" vertical="center"/>
    </xf>
    <xf numFmtId="0" fontId="19" fillId="0" borderId="0" xfId="0" quotePrefix="1" applyFont="1" applyFill="1" applyBorder="1">
      <alignment vertical="center"/>
    </xf>
    <xf numFmtId="0" fontId="19" fillId="0" borderId="0" xfId="0" applyFont="1" applyBorder="1">
      <alignment vertical="center"/>
    </xf>
    <xf numFmtId="0" fontId="19" fillId="0" borderId="0" xfId="0" applyFont="1" applyBorder="1" applyAlignment="1">
      <alignment horizontal="center" vertical="center"/>
    </xf>
    <xf numFmtId="0" fontId="11" fillId="0" borderId="0" xfId="0" applyFont="1" applyFill="1" applyBorder="1">
      <alignment vertical="center"/>
    </xf>
    <xf numFmtId="0" fontId="11" fillId="0" borderId="0" xfId="0" applyFont="1" applyBorder="1">
      <alignment vertical="center"/>
    </xf>
    <xf numFmtId="0" fontId="11" fillId="0" borderId="8" xfId="0" applyFont="1" applyBorder="1">
      <alignment vertical="center"/>
    </xf>
    <xf numFmtId="0" fontId="7" fillId="0" borderId="0" xfId="33" applyFont="1" applyBorder="1" applyAlignment="1" applyProtection="1">
      <alignment horizontal="right"/>
    </xf>
    <xf numFmtId="187" fontId="27" fillId="0" borderId="0" xfId="32" applyNumberFormat="1" applyFont="1" applyFill="1" applyBorder="1" applyAlignment="1" applyProtection="1">
      <alignment horizontal="left"/>
      <protection hidden="1"/>
    </xf>
    <xf numFmtId="43" fontId="13" fillId="0" borderId="0" xfId="32" applyNumberFormat="1" applyFont="1" applyFill="1" applyBorder="1" applyAlignment="1" applyProtection="1">
      <alignment horizontal="left"/>
      <protection hidden="1"/>
    </xf>
    <xf numFmtId="0" fontId="28" fillId="0" borderId="0" xfId="0" applyFont="1" applyFill="1" applyBorder="1" applyAlignment="1">
      <alignment vertical="center"/>
    </xf>
    <xf numFmtId="0" fontId="21" fillId="0" borderId="0" xfId="0" applyFont="1" applyBorder="1">
      <alignment vertical="center"/>
    </xf>
    <xf numFmtId="0" fontId="21" fillId="0" borderId="0" xfId="0" applyFont="1">
      <alignment vertical="center"/>
    </xf>
    <xf numFmtId="43" fontId="13" fillId="0" borderId="0" xfId="32" quotePrefix="1" applyNumberFormat="1" applyFont="1" applyFill="1" applyBorder="1" applyAlignment="1" applyProtection="1">
      <alignment horizontal="left"/>
      <protection hidden="1"/>
    </xf>
    <xf numFmtId="181" fontId="7" fillId="0" borderId="0" xfId="33" applyNumberFormat="1" applyFont="1" applyFill="1" applyBorder="1" applyAlignment="1" applyProtection="1">
      <alignment horizontal="center"/>
    </xf>
    <xf numFmtId="186" fontId="29" fillId="0" borderId="0" xfId="33" applyNumberFormat="1" applyFont="1" applyFill="1" applyBorder="1" applyAlignment="1" applyProtection="1">
      <alignment horizontal="center"/>
    </xf>
    <xf numFmtId="0" fontId="10" fillId="0" borderId="0" xfId="33" applyFont="1" applyFill="1" applyBorder="1" applyAlignment="1" applyProtection="1">
      <alignment horizontal="center"/>
    </xf>
    <xf numFmtId="11" fontId="7" fillId="0" borderId="0" xfId="33" applyNumberFormat="1" applyFont="1" applyFill="1" applyBorder="1" applyAlignment="1" applyProtection="1"/>
    <xf numFmtId="186" fontId="14" fillId="0" borderId="0" xfId="33" applyNumberFormat="1" applyFont="1" applyFill="1" applyBorder="1" applyAlignment="1" applyProtection="1"/>
    <xf numFmtId="0" fontId="0" fillId="0" borderId="7" xfId="0" applyBorder="1">
      <alignment vertical="center"/>
    </xf>
    <xf numFmtId="0" fontId="0" fillId="0" borderId="0" xfId="0" applyBorder="1" applyAlignment="1">
      <alignment horizontal="center" vertical="center"/>
    </xf>
    <xf numFmtId="0" fontId="0" fillId="0" borderId="0" xfId="0" quotePrefix="1" applyBorder="1" applyAlignment="1">
      <alignment horizontal="center" vertical="center"/>
    </xf>
    <xf numFmtId="0" fontId="0" fillId="0" borderId="0" xfId="0" quotePrefix="1" applyBorder="1" applyAlignment="1">
      <alignment vertical="center"/>
    </xf>
    <xf numFmtId="0" fontId="0" fillId="0" borderId="0" xfId="0" quotePrefix="1" applyFill="1" applyBorder="1" applyAlignment="1">
      <alignment horizontal="center" vertical="center"/>
    </xf>
    <xf numFmtId="0" fontId="30" fillId="0" borderId="0" xfId="0" applyFont="1" applyFill="1" applyBorder="1">
      <alignment vertical="center"/>
    </xf>
    <xf numFmtId="0" fontId="11" fillId="0" borderId="0" xfId="0" applyFont="1" applyFill="1">
      <alignment vertical="center"/>
    </xf>
    <xf numFmtId="0" fontId="32" fillId="0" borderId="0" xfId="0" applyFont="1" applyBorder="1">
      <alignment vertical="center"/>
    </xf>
    <xf numFmtId="0" fontId="11" fillId="0" borderId="0" xfId="0" applyFont="1" applyFill="1" applyBorder="1" applyAlignment="1" applyProtection="1">
      <alignment vertical="center"/>
      <protection locked="0"/>
    </xf>
    <xf numFmtId="0" fontId="11" fillId="0" borderId="0" xfId="0" applyFont="1" applyFill="1" applyAlignment="1" applyProtection="1">
      <alignment vertical="center"/>
      <protection locked="0"/>
    </xf>
    <xf numFmtId="0" fontId="0" fillId="0" borderId="0" xfId="0" applyBorder="1" applyAlignment="1" applyProtection="1">
      <alignment vertical="top"/>
      <protection locked="0"/>
    </xf>
    <xf numFmtId="0" fontId="0" fillId="0" borderId="6" xfId="0" applyBorder="1">
      <alignment vertical="center"/>
    </xf>
    <xf numFmtId="0" fontId="1" fillId="0" borderId="0" xfId="33" quotePrefix="1" applyFont="1" applyBorder="1" applyAlignment="1" applyProtection="1"/>
    <xf numFmtId="0" fontId="8" fillId="0" borderId="0" xfId="33" applyFont="1" applyFill="1" applyBorder="1" applyAlignment="1" applyProtection="1">
      <alignment vertical="center"/>
    </xf>
    <xf numFmtId="0" fontId="7" fillId="0" borderId="12" xfId="33" applyFont="1" applyFill="1" applyBorder="1" applyAlignment="1" applyProtection="1">
      <alignment horizontal="center" vertical="center"/>
    </xf>
    <xf numFmtId="181" fontId="26" fillId="0" borderId="12" xfId="33" applyNumberFormat="1" applyFont="1" applyFill="1" applyBorder="1" applyAlignment="1" applyProtection="1">
      <alignment horizontal="center" vertical="center"/>
    </xf>
    <xf numFmtId="181" fontId="26" fillId="0" borderId="0" xfId="33" applyNumberFormat="1" applyFont="1" applyFill="1" applyBorder="1" applyAlignment="1" applyProtection="1">
      <alignment horizontal="center" vertical="center"/>
    </xf>
    <xf numFmtId="181" fontId="7" fillId="0" borderId="0" xfId="33" applyNumberFormat="1" applyFont="1" applyBorder="1" applyAlignment="1" applyProtection="1">
      <alignment horizontal="center"/>
    </xf>
    <xf numFmtId="0" fontId="10" fillId="0" borderId="0" xfId="33" applyFont="1" applyBorder="1" applyAlignment="1" applyProtection="1">
      <alignment horizontal="center"/>
    </xf>
    <xf numFmtId="0" fontId="1" fillId="0" borderId="0" xfId="0" applyFont="1" applyFill="1" applyBorder="1">
      <alignment vertical="center"/>
    </xf>
    <xf numFmtId="0" fontId="11" fillId="0" borderId="0" xfId="0" applyFont="1">
      <alignment vertical="center"/>
    </xf>
    <xf numFmtId="0" fontId="0" fillId="0" borderId="5" xfId="0" applyBorder="1" applyProtection="1">
      <alignment vertical="center"/>
      <protection locked="0"/>
    </xf>
    <xf numFmtId="0" fontId="7" fillId="0" borderId="7" xfId="33" applyFont="1" applyBorder="1" applyAlignment="1" applyProtection="1">
      <protection locked="0"/>
    </xf>
    <xf numFmtId="0" fontId="7" fillId="0" borderId="9" xfId="33" applyFont="1" applyBorder="1" applyAlignment="1" applyProtection="1">
      <protection locked="0"/>
    </xf>
    <xf numFmtId="178" fontId="14" fillId="0" borderId="0" xfId="33" applyNumberFormat="1" applyFont="1" applyFill="1" applyBorder="1" applyAlignment="1" applyProtection="1"/>
    <xf numFmtId="0" fontId="8" fillId="0" borderId="0" xfId="33" quotePrefix="1" applyFont="1" applyFill="1" applyBorder="1" applyAlignment="1" applyProtection="1">
      <alignment vertical="center"/>
    </xf>
    <xf numFmtId="0" fontId="8" fillId="0" borderId="0" xfId="33" quotePrefix="1" applyFont="1" applyFill="1" applyBorder="1" applyAlignment="1" applyProtection="1"/>
    <xf numFmtId="0" fontId="24" fillId="0" borderId="0" xfId="33" applyFont="1" applyFill="1" applyBorder="1" applyAlignment="1" applyProtection="1"/>
    <xf numFmtId="0" fontId="7" fillId="0" borderId="0" xfId="33" applyFont="1" applyFill="1" applyBorder="1" applyAlignment="1" applyProtection="1">
      <alignment horizontal="left"/>
    </xf>
    <xf numFmtId="0" fontId="26" fillId="0" borderId="0" xfId="33" applyFont="1" applyFill="1" applyBorder="1" applyAlignment="1" applyProtection="1"/>
    <xf numFmtId="0" fontId="8" fillId="0" borderId="0" xfId="33" applyFont="1" applyFill="1" applyBorder="1" applyAlignment="1" applyProtection="1">
      <alignment horizontal="right" vertical="center"/>
    </xf>
    <xf numFmtId="11" fontId="7" fillId="0" borderId="0" xfId="33" applyNumberFormat="1" applyFont="1" applyFill="1" applyBorder="1" applyAlignment="1" applyProtection="1">
      <alignment vertical="center"/>
      <protection hidden="1"/>
    </xf>
    <xf numFmtId="56" fontId="30" fillId="0" borderId="0" xfId="0" quotePrefix="1" applyNumberFormat="1" applyFont="1" applyFill="1" applyBorder="1" applyAlignment="1">
      <alignment horizontal="center" vertical="center"/>
    </xf>
    <xf numFmtId="0" fontId="28" fillId="0" borderId="0" xfId="0" quotePrefix="1" applyFont="1" applyFill="1" applyBorder="1" applyAlignment="1">
      <alignment vertical="center"/>
    </xf>
    <xf numFmtId="0" fontId="0" fillId="0" borderId="18" xfId="0" applyBorder="1" applyAlignment="1">
      <alignment vertical="center"/>
    </xf>
    <xf numFmtId="0" fontId="0" fillId="0" borderId="19" xfId="0" applyBorder="1">
      <alignment vertical="center"/>
    </xf>
    <xf numFmtId="0" fontId="0" fillId="0" borderId="20" xfId="0" applyFill="1" applyBorder="1" applyAlignment="1">
      <alignment vertical="center" shrinkToFit="1"/>
    </xf>
    <xf numFmtId="0" fontId="0" fillId="0" borderId="21" xfId="0" applyFill="1" applyBorder="1" applyAlignment="1">
      <alignment vertical="center" shrinkToFit="1"/>
    </xf>
    <xf numFmtId="0" fontId="0" fillId="0" borderId="22" xfId="0" applyFill="1" applyBorder="1" applyAlignment="1">
      <alignment vertical="center" shrinkToFit="1"/>
    </xf>
    <xf numFmtId="0" fontId="0" fillId="0" borderId="23" xfId="0" applyFill="1" applyBorder="1" applyAlignment="1">
      <alignment vertical="center" shrinkToFit="1"/>
    </xf>
    <xf numFmtId="0" fontId="0" fillId="0" borderId="24" xfId="0" applyBorder="1">
      <alignment vertical="center"/>
    </xf>
    <xf numFmtId="0" fontId="0" fillId="0" borderId="3" xfId="0" applyBorder="1">
      <alignment vertical="center"/>
    </xf>
    <xf numFmtId="0" fontId="0" fillId="0" borderId="25" xfId="0" applyBorder="1">
      <alignment vertical="center"/>
    </xf>
    <xf numFmtId="0" fontId="0" fillId="0" borderId="17" xfId="0" applyBorder="1">
      <alignment vertical="center"/>
    </xf>
    <xf numFmtId="0" fontId="0" fillId="0" borderId="26" xfId="0" applyBorder="1" applyAlignment="1">
      <alignment vertical="center"/>
    </xf>
    <xf numFmtId="0" fontId="0" fillId="6" borderId="27" xfId="0" applyFill="1" applyBorder="1" applyAlignment="1" applyProtection="1">
      <alignment vertical="center" shrinkToFit="1"/>
      <protection locked="0"/>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6" borderId="3" xfId="0" applyFill="1" applyBorder="1" applyProtection="1">
      <alignment vertical="center"/>
      <protection locked="0"/>
    </xf>
    <xf numFmtId="0" fontId="0" fillId="6" borderId="3" xfId="0" applyFill="1" applyBorder="1">
      <alignment vertical="center"/>
    </xf>
    <xf numFmtId="0" fontId="0" fillId="0" borderId="26" xfId="0" applyBorder="1">
      <alignment vertical="center"/>
    </xf>
    <xf numFmtId="0" fontId="0" fillId="0" borderId="3" xfId="0" applyFill="1"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18" xfId="0" applyBorder="1">
      <alignment vertical="center"/>
    </xf>
    <xf numFmtId="0" fontId="0" fillId="0" borderId="35" xfId="0" applyBorder="1">
      <alignment vertical="center"/>
    </xf>
    <xf numFmtId="0" fontId="0" fillId="0" borderId="36" xfId="0" applyBorder="1" applyAlignment="1">
      <alignment horizontal="center" vertical="center"/>
    </xf>
    <xf numFmtId="0" fontId="0" fillId="0" borderId="37" xfId="0" applyBorder="1">
      <alignment vertical="center"/>
    </xf>
    <xf numFmtId="0" fontId="23" fillId="6" borderId="26" xfId="31" applyFont="1" applyFill="1" applyBorder="1" applyProtection="1">
      <protection locked="0"/>
    </xf>
    <xf numFmtId="0" fontId="0" fillId="6" borderId="7" xfId="0" applyFill="1" applyBorder="1" applyAlignment="1" applyProtection="1">
      <alignment horizontal="center" vertical="center"/>
      <protection locked="0"/>
    </xf>
    <xf numFmtId="0" fontId="0" fillId="0" borderId="28" xfId="0" applyBorder="1" applyAlignment="1">
      <alignment horizontal="center" vertical="center"/>
    </xf>
    <xf numFmtId="0" fontId="23" fillId="0" borderId="26" xfId="31" applyFont="1" applyBorder="1"/>
    <xf numFmtId="0" fontId="23" fillId="0" borderId="25" xfId="31" applyFont="1" applyBorder="1" applyAlignment="1">
      <alignment vertical="center"/>
    </xf>
    <xf numFmtId="0" fontId="23" fillId="0" borderId="38" xfId="31" applyFont="1" applyBorder="1"/>
    <xf numFmtId="0" fontId="0" fillId="0" borderId="31" xfId="0" applyFill="1" applyBorder="1">
      <alignment vertical="center"/>
    </xf>
    <xf numFmtId="0" fontId="0" fillId="0" borderId="26" xfId="0" applyFill="1" applyBorder="1">
      <alignment vertical="center"/>
    </xf>
    <xf numFmtId="0" fontId="0" fillId="0" borderId="32" xfId="0" applyFill="1" applyBorder="1">
      <alignment vertical="center"/>
    </xf>
    <xf numFmtId="0" fontId="0" fillId="0" borderId="20" xfId="0" applyBorder="1">
      <alignment vertical="center"/>
    </xf>
    <xf numFmtId="0" fontId="0" fillId="0" borderId="39" xfId="0" applyFill="1" applyBorder="1">
      <alignment vertical="center"/>
    </xf>
    <xf numFmtId="0" fontId="0" fillId="0" borderId="21" xfId="0" applyBorder="1">
      <alignment vertical="center"/>
    </xf>
    <xf numFmtId="0" fontId="0" fillId="0" borderId="27" xfId="0" applyBorder="1">
      <alignment vertical="center"/>
    </xf>
    <xf numFmtId="0" fontId="0" fillId="0" borderId="40" xfId="0" applyBorder="1">
      <alignment vertical="center"/>
    </xf>
    <xf numFmtId="0" fontId="0" fillId="6" borderId="26" xfId="0" applyFill="1" applyBorder="1" applyProtection="1">
      <alignment vertical="center"/>
      <protection locked="0"/>
    </xf>
    <xf numFmtId="0" fontId="0" fillId="0" borderId="38" xfId="0" applyBorder="1">
      <alignment vertical="center"/>
    </xf>
    <xf numFmtId="0" fontId="23" fillId="0" borderId="32" xfId="31" applyFont="1" applyBorder="1"/>
    <xf numFmtId="0" fontId="23" fillId="0" borderId="41" xfId="31" applyFont="1" applyBorder="1" applyAlignment="1">
      <alignment vertical="center"/>
    </xf>
    <xf numFmtId="0" fontId="23" fillId="0" borderId="42" xfId="31" applyFont="1" applyBorder="1"/>
    <xf numFmtId="0" fontId="21" fillId="0" borderId="33" xfId="0" applyFont="1" applyBorder="1">
      <alignment vertical="center"/>
    </xf>
    <xf numFmtId="0" fontId="0" fillId="0" borderId="41" xfId="0" applyBorder="1">
      <alignment vertical="center"/>
    </xf>
    <xf numFmtId="0" fontId="0" fillId="0" borderId="42" xfId="0" applyBorder="1">
      <alignment vertical="center"/>
    </xf>
    <xf numFmtId="41" fontId="0" fillId="0" borderId="26" xfId="0" applyNumberFormat="1"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6" borderId="26" xfId="0" applyFill="1" applyBorder="1">
      <alignment vertical="center"/>
    </xf>
    <xf numFmtId="0" fontId="0" fillId="0" borderId="2" xfId="0" applyBorder="1">
      <alignment vertical="center"/>
    </xf>
    <xf numFmtId="0" fontId="0" fillId="0" borderId="47" xfId="0" applyBorder="1">
      <alignment vertical="center"/>
    </xf>
    <xf numFmtId="0" fontId="0" fillId="0" borderId="24" xfId="0" applyFill="1" applyBorder="1">
      <alignment vertical="center"/>
    </xf>
    <xf numFmtId="181" fontId="0" fillId="0" borderId="3" xfId="0" applyNumberFormat="1" applyBorder="1">
      <alignment vertical="center"/>
    </xf>
    <xf numFmtId="0" fontId="39" fillId="7" borderId="3" xfId="0" applyFont="1" applyFill="1" applyBorder="1">
      <alignment vertical="center"/>
    </xf>
    <xf numFmtId="0" fontId="39" fillId="7" borderId="25" xfId="0" applyFont="1" applyFill="1" applyBorder="1">
      <alignment vertical="center"/>
    </xf>
    <xf numFmtId="0" fontId="40" fillId="0" borderId="0" xfId="0" applyFont="1">
      <alignment vertical="center"/>
    </xf>
    <xf numFmtId="0" fontId="40" fillId="0" borderId="0" xfId="0" applyFont="1" applyBorder="1">
      <alignment vertical="center"/>
    </xf>
    <xf numFmtId="0" fontId="41" fillId="0" borderId="3" xfId="0" applyFont="1" applyBorder="1">
      <alignment vertical="center"/>
    </xf>
    <xf numFmtId="0" fontId="41" fillId="0" borderId="0" xfId="0" applyFont="1" applyFill="1" applyBorder="1">
      <alignment vertical="center"/>
    </xf>
    <xf numFmtId="0" fontId="41" fillId="0" borderId="0" xfId="0" applyFont="1">
      <alignment vertical="center"/>
    </xf>
    <xf numFmtId="0" fontId="41" fillId="5" borderId="0" xfId="0" applyFont="1" applyFill="1">
      <alignment vertical="center"/>
    </xf>
    <xf numFmtId="0" fontId="1" fillId="0" borderId="6" xfId="0" applyFont="1" applyBorder="1" applyAlignment="1" applyProtection="1">
      <alignment vertical="center"/>
      <protection locked="0"/>
    </xf>
    <xf numFmtId="0" fontId="33" fillId="0" borderId="0" xfId="0" applyFont="1" applyFill="1" applyBorder="1" applyAlignment="1">
      <alignment vertical="center"/>
    </xf>
    <xf numFmtId="0" fontId="1" fillId="0" borderId="0" xfId="0" applyFont="1" applyFill="1" applyBorder="1" applyAlignment="1">
      <alignment vertical="top"/>
    </xf>
    <xf numFmtId="0" fontId="1" fillId="0" borderId="0" xfId="0" applyFont="1" applyFill="1" applyBorder="1" applyAlignment="1">
      <alignment horizontal="center" vertical="top"/>
    </xf>
    <xf numFmtId="0" fontId="1" fillId="0" borderId="0" xfId="0" applyFont="1" applyFill="1" applyBorder="1" applyAlignment="1" applyProtection="1">
      <alignment vertical="top"/>
      <protection locked="0"/>
    </xf>
    <xf numFmtId="0" fontId="33" fillId="0" borderId="50" xfId="0" applyFont="1" applyFill="1" applyBorder="1" applyAlignment="1">
      <alignment vertical="center"/>
    </xf>
    <xf numFmtId="0" fontId="33" fillId="0" borderId="4" xfId="0" applyFont="1" applyFill="1" applyBorder="1" applyAlignment="1">
      <alignment vertical="center"/>
    </xf>
    <xf numFmtId="0" fontId="1" fillId="0" borderId="4" xfId="0" applyFont="1" applyFill="1" applyBorder="1" applyAlignment="1">
      <alignment vertical="top"/>
    </xf>
    <xf numFmtId="0" fontId="1" fillId="0" borderId="4" xfId="0" applyFont="1" applyFill="1" applyBorder="1" applyAlignment="1">
      <alignment horizontal="center" vertical="top"/>
    </xf>
    <xf numFmtId="0" fontId="1" fillId="0" borderId="4" xfId="0" applyFont="1" applyFill="1" applyBorder="1" applyAlignment="1" applyProtection="1">
      <alignment vertical="top"/>
      <protection locked="0"/>
    </xf>
    <xf numFmtId="0" fontId="0" fillId="0" borderId="4" xfId="0" applyFill="1" applyBorder="1" applyProtection="1">
      <alignment vertical="center"/>
      <protection locked="0"/>
    </xf>
    <xf numFmtId="0" fontId="0" fillId="0" borderId="4" xfId="0" applyFill="1" applyBorder="1" applyAlignment="1" applyProtection="1">
      <alignment vertical="top"/>
      <protection locked="0"/>
    </xf>
    <xf numFmtId="0" fontId="33" fillId="0" borderId="51" xfId="0" applyFont="1" applyFill="1" applyBorder="1" applyAlignment="1">
      <alignment vertical="center"/>
    </xf>
    <xf numFmtId="0" fontId="0" fillId="6" borderId="0" xfId="0" applyFill="1" applyBorder="1">
      <alignment vertical="center"/>
    </xf>
    <xf numFmtId="0" fontId="0" fillId="0" borderId="0" xfId="0" applyFont="1">
      <alignment vertical="center"/>
    </xf>
    <xf numFmtId="0" fontId="19" fillId="0" borderId="0" xfId="0" applyFont="1" applyFill="1">
      <alignment vertical="center"/>
    </xf>
    <xf numFmtId="0" fontId="0" fillId="0" borderId="0" xfId="0" applyFont="1" applyFill="1" applyBorder="1">
      <alignment vertical="center"/>
    </xf>
    <xf numFmtId="0" fontId="0" fillId="0" borderId="0" xfId="0" applyFont="1" applyFill="1">
      <alignment vertical="center"/>
    </xf>
    <xf numFmtId="0" fontId="0" fillId="0" borderId="0" xfId="0" applyFill="1" applyBorder="1" applyAlignment="1" applyProtection="1">
      <alignment vertical="top"/>
      <protection locked="0"/>
    </xf>
    <xf numFmtId="181" fontId="26" fillId="0" borderId="12" xfId="33" applyNumberFormat="1" applyFont="1" applyBorder="1" applyAlignment="1" applyProtection="1">
      <alignment horizontal="center" vertical="center" shrinkToFit="1"/>
    </xf>
    <xf numFmtId="0" fontId="0" fillId="0" borderId="6" xfId="0" applyFont="1" applyBorder="1" applyAlignment="1" applyProtection="1">
      <alignment horizontal="center" vertical="center"/>
      <protection locked="0"/>
    </xf>
    <xf numFmtId="0" fontId="0" fillId="0" borderId="6" xfId="0" applyFont="1" applyBorder="1" applyAlignment="1" applyProtection="1">
      <alignment vertical="center"/>
      <protection locked="0"/>
    </xf>
    <xf numFmtId="0" fontId="0" fillId="0" borderId="49" xfId="0" applyFont="1" applyBorder="1" applyAlignment="1" applyProtection="1">
      <alignment vertical="center"/>
      <protection locked="0"/>
    </xf>
    <xf numFmtId="0" fontId="0" fillId="0" borderId="50" xfId="0" applyFont="1" applyBorder="1" applyAlignment="1" applyProtection="1">
      <alignment vertical="center"/>
      <protection locked="0"/>
    </xf>
    <xf numFmtId="0" fontId="0" fillId="0" borderId="4" xfId="0" applyFont="1" applyBorder="1" applyAlignment="1" applyProtection="1">
      <alignment vertical="center"/>
      <protection locked="0"/>
    </xf>
    <xf numFmtId="0" fontId="0" fillId="0" borderId="4" xfId="0" applyFont="1" applyBorder="1" applyAlignment="1" applyProtection="1">
      <alignment vertical="top"/>
      <protection locked="0"/>
    </xf>
    <xf numFmtId="0" fontId="0" fillId="0" borderId="4" xfId="0" applyFont="1" applyBorder="1" applyAlignment="1" applyProtection="1">
      <alignment horizontal="center" vertical="top"/>
      <protection locked="0"/>
    </xf>
    <xf numFmtId="0" fontId="0" fillId="0" borderId="4" xfId="0" applyFont="1" applyBorder="1" applyProtection="1">
      <alignment vertical="center"/>
      <protection locked="0"/>
    </xf>
    <xf numFmtId="0" fontId="0" fillId="0" borderId="51" xfId="0" applyFont="1" applyBorder="1" applyAlignment="1" applyProtection="1">
      <alignment vertical="center"/>
      <protection locked="0"/>
    </xf>
    <xf numFmtId="0" fontId="0" fillId="8" borderId="52" xfId="0" applyFill="1" applyBorder="1" applyAlignment="1">
      <alignment horizontal="center" vertical="center"/>
    </xf>
    <xf numFmtId="0" fontId="0" fillId="8" borderId="53" xfId="0" applyFill="1" applyBorder="1" applyAlignment="1">
      <alignment horizontal="center" vertical="center"/>
    </xf>
    <xf numFmtId="0" fontId="0" fillId="8" borderId="54" xfId="0" applyFill="1" applyBorder="1" applyAlignment="1">
      <alignment horizontal="center" vertical="center"/>
    </xf>
    <xf numFmtId="0" fontId="0" fillId="8" borderId="25" xfId="0" applyFill="1" applyBorder="1" applyAlignment="1">
      <alignment horizontal="center" vertical="center" shrinkToFit="1"/>
    </xf>
    <xf numFmtId="0" fontId="0" fillId="8" borderId="2" xfId="0" applyFill="1" applyBorder="1" applyAlignment="1">
      <alignment horizontal="center" vertical="center" shrinkToFit="1"/>
    </xf>
    <xf numFmtId="0" fontId="0" fillId="8" borderId="17" xfId="0" applyFill="1" applyBorder="1" applyAlignment="1">
      <alignment horizontal="center" vertical="center" shrinkToFit="1"/>
    </xf>
    <xf numFmtId="0" fontId="0" fillId="0" borderId="25" xfId="0" applyFill="1" applyBorder="1">
      <alignment vertical="center"/>
    </xf>
    <xf numFmtId="0" fontId="40" fillId="0" borderId="0" xfId="0" applyFont="1" applyFill="1">
      <alignment vertical="center"/>
    </xf>
    <xf numFmtId="0" fontId="40" fillId="0" borderId="0" xfId="0" applyFont="1" applyFill="1" applyBorder="1">
      <alignment vertical="center"/>
    </xf>
    <xf numFmtId="0" fontId="33" fillId="0" borderId="5" xfId="0" applyFont="1" applyBorder="1" applyAlignment="1" applyProtection="1">
      <alignment vertical="center"/>
      <protection locked="0"/>
    </xf>
    <xf numFmtId="0" fontId="52" fillId="0" borderId="26" xfId="0" applyFont="1" applyBorder="1">
      <alignment vertical="center"/>
    </xf>
    <xf numFmtId="0" fontId="52" fillId="0" borderId="3" xfId="0" applyFont="1" applyBorder="1">
      <alignment vertical="center"/>
    </xf>
    <xf numFmtId="0" fontId="52" fillId="0" borderId="31" xfId="0" applyFont="1" applyBorder="1">
      <alignment vertical="center"/>
    </xf>
    <xf numFmtId="0" fontId="0" fillId="0" borderId="0" xfId="0" applyAlignment="1">
      <alignment horizontal="right" vertical="center"/>
    </xf>
    <xf numFmtId="0" fontId="0" fillId="0" borderId="0" xfId="0" applyAlignment="1">
      <alignment horizontal="left" vertical="center"/>
    </xf>
    <xf numFmtId="176" fontId="28" fillId="0" borderId="3" xfId="0" applyNumberFormat="1" applyFont="1" applyFill="1" applyBorder="1" applyAlignment="1">
      <alignment horizontal="right" vertical="center" shrinkToFit="1"/>
    </xf>
    <xf numFmtId="0" fontId="21" fillId="0" borderId="0" xfId="0" applyFont="1" applyFill="1" applyBorder="1">
      <alignment vertical="center"/>
    </xf>
    <xf numFmtId="0" fontId="24" fillId="10" borderId="17" xfId="33" applyFont="1" applyFill="1" applyBorder="1" applyAlignment="1" applyProtection="1"/>
    <xf numFmtId="0" fontId="11" fillId="0" borderId="0" xfId="0" applyFont="1" applyFill="1" applyBorder="1" applyAlignment="1">
      <alignment horizontal="right" vertical="center"/>
    </xf>
    <xf numFmtId="0" fontId="34" fillId="0" borderId="0" xfId="33" applyFont="1" applyBorder="1" applyAlignment="1" applyProtection="1">
      <alignment horizontal="right"/>
    </xf>
    <xf numFmtId="0" fontId="11" fillId="0" borderId="0" xfId="0" applyFont="1" applyBorder="1" applyAlignment="1">
      <alignment horizontal="right" vertical="center"/>
    </xf>
    <xf numFmtId="0" fontId="34" fillId="0" borderId="0" xfId="33" applyFont="1" applyBorder="1" applyAlignment="1" applyProtection="1"/>
    <xf numFmtId="0" fontId="11" fillId="0" borderId="14" xfId="0" applyFont="1" applyBorder="1" applyAlignment="1">
      <alignment vertical="center"/>
    </xf>
    <xf numFmtId="0" fontId="53" fillId="0" borderId="0" xfId="0" applyFont="1" applyBorder="1">
      <alignment vertical="center"/>
    </xf>
    <xf numFmtId="0" fontId="53" fillId="0" borderId="0" xfId="0" applyFont="1" applyBorder="1" applyAlignment="1">
      <alignment horizontal="left" vertical="center"/>
    </xf>
    <xf numFmtId="0" fontId="11" fillId="0" borderId="0" xfId="0" applyFont="1" applyAlignment="1">
      <alignment horizontal="right" vertical="center"/>
    </xf>
    <xf numFmtId="0" fontId="54" fillId="0" borderId="0" xfId="0" applyFont="1" applyBorder="1" applyAlignment="1">
      <alignment horizontal="left" vertical="center"/>
    </xf>
    <xf numFmtId="0" fontId="11" fillId="8" borderId="0" xfId="0" applyFont="1" applyFill="1" applyBorder="1" applyAlignment="1">
      <alignment horizontal="center" vertical="center"/>
    </xf>
    <xf numFmtId="0" fontId="28" fillId="0" borderId="0" xfId="0" applyFont="1" applyBorder="1" applyAlignment="1">
      <alignment horizontal="right" vertical="center"/>
    </xf>
    <xf numFmtId="0" fontId="19" fillId="0" borderId="0" xfId="0" applyFont="1">
      <alignment vertical="center"/>
    </xf>
    <xf numFmtId="0" fontId="19" fillId="0" borderId="0" xfId="0" applyFont="1" applyBorder="1" applyAlignment="1">
      <alignment horizontal="left" vertical="center"/>
    </xf>
    <xf numFmtId="0" fontId="0" fillId="0" borderId="62" xfId="0" applyBorder="1">
      <alignment vertical="center"/>
    </xf>
    <xf numFmtId="0" fontId="0" fillId="0" borderId="64" xfId="0" applyBorder="1">
      <alignment vertical="center"/>
    </xf>
    <xf numFmtId="0" fontId="0" fillId="8" borderId="63" xfId="0" applyFill="1" applyBorder="1" applyAlignment="1">
      <alignment horizontal="center" vertical="center"/>
    </xf>
    <xf numFmtId="0" fontId="11" fillId="0" borderId="0" xfId="0" applyFont="1" applyFill="1" applyBorder="1" applyAlignment="1">
      <alignment vertical="center"/>
    </xf>
    <xf numFmtId="0" fontId="0" fillId="0" borderId="3" xfId="0" applyBorder="1" applyAlignment="1">
      <alignment horizontal="center" vertical="center"/>
    </xf>
    <xf numFmtId="0" fontId="0" fillId="0" borderId="6" xfId="0" applyBorder="1" applyAlignment="1">
      <alignment vertical="center"/>
    </xf>
    <xf numFmtId="0" fontId="0" fillId="0" borderId="0" xfId="0" applyAlignment="1">
      <alignment vertical="center"/>
    </xf>
    <xf numFmtId="0" fontId="0" fillId="0" borderId="0" xfId="0" applyAlignment="1">
      <alignment horizontal="center" vertical="center"/>
    </xf>
    <xf numFmtId="0" fontId="11" fillId="0" borderId="0" xfId="0" applyFont="1" applyBorder="1" applyAlignment="1">
      <alignment vertical="center"/>
    </xf>
    <xf numFmtId="41" fontId="17" fillId="0" borderId="0" xfId="33" applyNumberFormat="1" applyFont="1" applyFill="1" applyBorder="1" applyAlignment="1" applyProtection="1"/>
    <xf numFmtId="0" fontId="17" fillId="0" borderId="0" xfId="33" applyFont="1" applyFill="1" applyBorder="1" applyAlignment="1" applyProtection="1"/>
    <xf numFmtId="0" fontId="0" fillId="0" borderId="0" xfId="0" applyFill="1" applyAlignment="1">
      <alignment horizontal="center" vertical="center"/>
    </xf>
    <xf numFmtId="0" fontId="8" fillId="0" borderId="0" xfId="33" applyFont="1" applyBorder="1" applyAlignment="1" applyProtection="1"/>
    <xf numFmtId="0" fontId="19" fillId="0" borderId="0" xfId="0" applyFont="1" applyFill="1" applyBorder="1" applyAlignment="1">
      <alignment horizontal="center" vertical="center"/>
    </xf>
    <xf numFmtId="0" fontId="7" fillId="0" borderId="0" xfId="33" applyFont="1" applyBorder="1" applyAlignment="1" applyProtection="1">
      <alignment horizontal="center" vertical="center"/>
    </xf>
    <xf numFmtId="0" fontId="19" fillId="0" borderId="0" xfId="0" applyFont="1" applyFill="1" applyBorder="1" applyAlignment="1">
      <alignment horizontal="left" vertical="center"/>
    </xf>
    <xf numFmtId="0" fontId="1" fillId="0" borderId="0" xfId="0" applyFont="1" applyBorder="1" applyAlignment="1">
      <alignment horizontal="left" vertical="center"/>
    </xf>
    <xf numFmtId="0" fontId="26" fillId="0" borderId="0" xfId="33" applyFont="1" applyFill="1" applyBorder="1" applyAlignment="1" applyProtection="1">
      <alignment horizontal="center" vertical="center"/>
    </xf>
    <xf numFmtId="0" fontId="7" fillId="0" borderId="0" xfId="33" applyFont="1" applyBorder="1" applyAlignment="1" applyProtection="1">
      <alignment vertical="center"/>
    </xf>
    <xf numFmtId="0" fontId="19" fillId="0" borderId="0" xfId="0" applyFont="1" applyFill="1" applyAlignment="1">
      <alignment horizontal="center" vertical="center"/>
    </xf>
    <xf numFmtId="0" fontId="11" fillId="0" borderId="0" xfId="0" applyFont="1" applyFill="1" applyBorder="1" applyAlignment="1">
      <alignment vertical="center" shrinkToFit="1"/>
    </xf>
    <xf numFmtId="0" fontId="11" fillId="0" borderId="0" xfId="0" applyFont="1" applyFill="1" applyBorder="1" applyAlignment="1">
      <alignment horizontal="center" vertical="center"/>
    </xf>
    <xf numFmtId="0" fontId="0" fillId="0" borderId="0" xfId="0" applyFill="1" applyBorder="1" applyAlignment="1">
      <alignment horizontal="center" vertical="center"/>
    </xf>
    <xf numFmtId="41" fontId="11" fillId="0" borderId="0" xfId="0" applyNumberFormat="1" applyFont="1" applyFill="1" applyBorder="1" applyAlignment="1">
      <alignment vertical="center"/>
    </xf>
    <xf numFmtId="0" fontId="31" fillId="0" borderId="0" xfId="0" applyFont="1" applyFill="1" applyBorder="1" applyAlignment="1" applyProtection="1">
      <alignment vertical="center"/>
    </xf>
    <xf numFmtId="0" fontId="11" fillId="0" borderId="0" xfId="0" applyFont="1" applyFill="1" applyAlignment="1" applyProtection="1">
      <alignment vertical="center"/>
    </xf>
    <xf numFmtId="0" fontId="21" fillId="0" borderId="0" xfId="0" applyFont="1" applyFill="1" applyBorder="1" applyAlignment="1">
      <alignment horizontal="center" vertical="center"/>
    </xf>
    <xf numFmtId="177" fontId="17" fillId="0" borderId="0" xfId="33" applyNumberFormat="1" applyFont="1" applyFill="1" applyBorder="1" applyAlignment="1" applyProtection="1"/>
    <xf numFmtId="0" fontId="21" fillId="0" borderId="0" xfId="0" applyFont="1" applyFill="1" applyBorder="1" applyAlignment="1">
      <alignment vertical="center"/>
    </xf>
    <xf numFmtId="0" fontId="11" fillId="5" borderId="0" xfId="0" applyFont="1" applyFill="1" applyBorder="1" applyAlignment="1" applyProtection="1">
      <alignment vertical="center"/>
      <protection locked="0"/>
    </xf>
    <xf numFmtId="0" fontId="7" fillId="0" borderId="0" xfId="33" applyFont="1" applyFill="1" applyBorder="1" applyAlignment="1" applyProtection="1">
      <alignment horizontal="center" vertical="center"/>
    </xf>
    <xf numFmtId="0" fontId="0" fillId="0" borderId="0" xfId="0" applyFill="1" applyAlignment="1">
      <alignment vertical="center"/>
    </xf>
    <xf numFmtId="0" fontId="7" fillId="0" borderId="0" xfId="33" applyFont="1" applyFill="1" applyBorder="1" applyAlignment="1" applyProtection="1">
      <alignment vertical="center"/>
    </xf>
    <xf numFmtId="0" fontId="7" fillId="0" borderId="0" xfId="33" quotePrefix="1" applyFont="1" applyFill="1" applyBorder="1" applyAlignment="1" applyProtection="1">
      <alignment horizontal="center" vertical="center"/>
    </xf>
    <xf numFmtId="181" fontId="28" fillId="0" borderId="0" xfId="0" applyNumberFormat="1" applyFont="1" applyFill="1" applyBorder="1" applyAlignment="1">
      <alignment vertical="center" shrinkToFit="1"/>
    </xf>
    <xf numFmtId="0" fontId="19" fillId="0" borderId="0" xfId="0" applyFont="1" applyFill="1" applyBorder="1" applyAlignment="1">
      <alignment horizontal="right" vertical="center"/>
    </xf>
    <xf numFmtId="0" fontId="0" fillId="0" borderId="6" xfId="0" applyBorder="1" applyAlignment="1" applyProtection="1">
      <alignment vertical="center"/>
      <protection locked="0"/>
    </xf>
    <xf numFmtId="0" fontId="0" fillId="0" borderId="0" xfId="0" applyFill="1" applyBorder="1" applyAlignment="1">
      <alignment vertical="center" shrinkToFit="1"/>
    </xf>
    <xf numFmtId="0" fontId="0" fillId="0" borderId="0" xfId="0" applyFill="1" applyBorder="1" applyAlignment="1">
      <alignment vertical="center"/>
    </xf>
    <xf numFmtId="0" fontId="30" fillId="0" borderId="0" xfId="0" applyFont="1" applyFill="1" applyBorder="1" applyAlignment="1">
      <alignment horizontal="center" vertical="center"/>
    </xf>
    <xf numFmtId="0" fontId="11" fillId="8" borderId="52" xfId="0" applyFont="1" applyFill="1" applyBorder="1" applyAlignment="1">
      <alignment horizontal="center" vertical="center"/>
    </xf>
    <xf numFmtId="0" fontId="11" fillId="8" borderId="53" xfId="0" applyFont="1" applyFill="1" applyBorder="1" applyAlignment="1">
      <alignment horizontal="center" vertical="center"/>
    </xf>
    <xf numFmtId="0" fontId="11" fillId="8" borderId="54"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8" xfId="0" applyBorder="1" applyAlignment="1">
      <alignment horizontal="center" vertical="center"/>
    </xf>
    <xf numFmtId="0" fontId="0" fillId="0" borderId="27" xfId="0" applyBorder="1" applyAlignment="1">
      <alignment horizontal="center" vertical="center"/>
    </xf>
    <xf numFmtId="0" fontId="0" fillId="0" borderId="16" xfId="0" applyBorder="1" applyAlignment="1">
      <alignment horizontal="center" vertical="center"/>
    </xf>
    <xf numFmtId="0" fontId="0" fillId="0" borderId="46" xfId="0" applyBorder="1" applyAlignment="1">
      <alignment horizontal="center" vertical="center"/>
    </xf>
    <xf numFmtId="0" fontId="11" fillId="0" borderId="0" xfId="0" applyFont="1" applyFill="1" applyBorder="1" applyAlignment="1">
      <alignment vertical="center" shrinkToFit="1"/>
    </xf>
    <xf numFmtId="0" fontId="5" fillId="0" borderId="6" xfId="0" applyFont="1" applyBorder="1" applyAlignment="1" applyProtection="1">
      <alignment vertical="center"/>
      <protection locked="0"/>
    </xf>
    <xf numFmtId="0" fontId="0" fillId="0" borderId="6" xfId="0" applyBorder="1" applyAlignment="1">
      <alignment vertical="center"/>
    </xf>
    <xf numFmtId="0" fontId="0" fillId="0" borderId="6" xfId="0" applyBorder="1" applyAlignment="1">
      <alignment horizontal="center" vertical="center" shrinkToFit="1"/>
    </xf>
    <xf numFmtId="0" fontId="0" fillId="0" borderId="49" xfId="0" applyBorder="1" applyAlignment="1">
      <alignment horizontal="center" vertical="center" shrinkToFit="1"/>
    </xf>
    <xf numFmtId="0" fontId="0" fillId="0" borderId="6" xfId="0" applyBorder="1" applyAlignment="1" applyProtection="1">
      <alignment vertical="center"/>
      <protection locked="0"/>
    </xf>
    <xf numFmtId="0" fontId="55" fillId="0" borderId="0" xfId="0" applyFont="1" applyBorder="1">
      <alignment vertical="center"/>
    </xf>
    <xf numFmtId="0" fontId="41" fillId="0" borderId="0" xfId="0" applyFont="1" applyBorder="1" applyAlignment="1">
      <alignment horizontal="left" vertical="top" wrapText="1" shrinkToFit="1"/>
    </xf>
    <xf numFmtId="0" fontId="0" fillId="0" borderId="0" xfId="0" applyFont="1" applyAlignment="1">
      <alignment vertical="center" wrapText="1"/>
    </xf>
    <xf numFmtId="0" fontId="41" fillId="6" borderId="0" xfId="0" applyFont="1" applyFill="1" applyBorder="1">
      <alignment vertical="center"/>
    </xf>
    <xf numFmtId="0" fontId="0" fillId="0" borderId="49" xfId="0" applyBorder="1">
      <alignment vertical="center"/>
    </xf>
    <xf numFmtId="0" fontId="0" fillId="0" borderId="50" xfId="0" applyBorder="1">
      <alignment vertical="center"/>
    </xf>
    <xf numFmtId="0" fontId="0" fillId="0" borderId="4" xfId="0" applyBorder="1">
      <alignment vertical="center"/>
    </xf>
    <xf numFmtId="0" fontId="0" fillId="0" borderId="51" xfId="0" applyBorder="1">
      <alignment vertical="center"/>
    </xf>
    <xf numFmtId="0" fontId="59" fillId="0" borderId="0" xfId="0" applyFont="1" applyBorder="1">
      <alignment vertical="center"/>
    </xf>
    <xf numFmtId="0" fontId="60" fillId="0" borderId="0" xfId="0" applyFont="1" applyBorder="1">
      <alignment vertical="center"/>
    </xf>
    <xf numFmtId="0" fontId="11" fillId="0" borderId="0" xfId="0" applyFont="1" applyFill="1" applyBorder="1" applyAlignment="1">
      <alignment vertical="center"/>
    </xf>
    <xf numFmtId="0" fontId="11" fillId="0" borderId="0" xfId="0" applyFont="1" applyFill="1" applyAlignment="1">
      <alignment vertical="center"/>
    </xf>
    <xf numFmtId="0" fontId="40" fillId="0" borderId="26" xfId="0" applyFont="1" applyBorder="1" applyAlignment="1">
      <alignment horizontal="center" vertical="center"/>
    </xf>
    <xf numFmtId="0" fontId="40" fillId="0" borderId="3" xfId="0" applyFont="1" applyBorder="1" applyAlignment="1">
      <alignment horizontal="center" vertical="center"/>
    </xf>
    <xf numFmtId="0" fontId="41" fillId="0" borderId="3" xfId="0" applyFont="1" applyBorder="1" applyAlignment="1">
      <alignment horizontal="center" vertical="center"/>
    </xf>
    <xf numFmtId="0" fontId="41" fillId="0" borderId="31" xfId="0" applyFont="1" applyBorder="1" applyAlignment="1">
      <alignment horizontal="center" vertical="center"/>
    </xf>
    <xf numFmtId="0" fontId="57" fillId="0" borderId="26"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2" xfId="0" applyFont="1" applyBorder="1" applyAlignment="1">
      <alignment horizontal="center" vertical="center" wrapText="1"/>
    </xf>
    <xf numFmtId="0" fontId="57" fillId="0" borderId="33" xfId="0" applyFont="1" applyBorder="1" applyAlignment="1">
      <alignment horizontal="center" vertical="center" wrapText="1"/>
    </xf>
    <xf numFmtId="0" fontId="58" fillId="0" borderId="3" xfId="0" applyFont="1" applyBorder="1" applyAlignment="1">
      <alignment vertical="top" wrapText="1"/>
    </xf>
    <xf numFmtId="0" fontId="58" fillId="0" borderId="33" xfId="0" applyFont="1" applyBorder="1" applyAlignment="1">
      <alignment vertical="top" wrapText="1"/>
    </xf>
    <xf numFmtId="0" fontId="58" fillId="0" borderId="3" xfId="0" applyFont="1" applyBorder="1" applyAlignment="1">
      <alignment vertical="top" wrapText="1" shrinkToFit="1"/>
    </xf>
    <xf numFmtId="0" fontId="58" fillId="0" borderId="33" xfId="0" applyFont="1" applyBorder="1" applyAlignment="1">
      <alignment vertical="top" wrapText="1" shrinkToFit="1"/>
    </xf>
    <xf numFmtId="0" fontId="41" fillId="0" borderId="0" xfId="0" applyFont="1" applyBorder="1" applyAlignment="1">
      <alignment horizontal="left" vertical="center"/>
    </xf>
    <xf numFmtId="0" fontId="41" fillId="0" borderId="0" xfId="0" applyFont="1" applyFill="1" applyBorder="1" applyAlignment="1">
      <alignment horizontal="left" vertical="top" wrapText="1" shrinkToFit="1"/>
    </xf>
    <xf numFmtId="0" fontId="0" fillId="0" borderId="0" xfId="0" applyFont="1" applyFill="1" applyBorder="1" applyAlignment="1">
      <alignment horizontal="left" vertical="top" wrapText="1" shrinkToFit="1"/>
    </xf>
    <xf numFmtId="0" fontId="58" fillId="0" borderId="31" xfId="0" applyFont="1" applyBorder="1" applyAlignment="1">
      <alignment vertical="top" wrapText="1" shrinkToFit="1"/>
    </xf>
    <xf numFmtId="0" fontId="58" fillId="0" borderId="34" xfId="0" applyFont="1" applyBorder="1" applyAlignment="1">
      <alignment vertical="top" wrapText="1" shrinkToFit="1"/>
    </xf>
    <xf numFmtId="0" fontId="41" fillId="0" borderId="0" xfId="0" applyFont="1" applyAlignment="1">
      <alignment horizontal="left" vertical="top" wrapText="1"/>
    </xf>
    <xf numFmtId="0" fontId="4" fillId="0" borderId="0" xfId="0" applyFont="1" applyFill="1" applyBorder="1" applyAlignment="1">
      <alignment vertical="center"/>
    </xf>
    <xf numFmtId="0" fontId="41" fillId="0" borderId="0" xfId="0" applyFont="1" applyBorder="1" applyAlignment="1">
      <alignment vertical="center" wrapText="1" shrinkToFit="1"/>
    </xf>
    <xf numFmtId="0" fontId="56" fillId="0" borderId="55" xfId="0" applyFont="1" applyBorder="1" applyAlignment="1">
      <alignment horizontal="center" vertical="center" shrinkToFit="1"/>
    </xf>
    <xf numFmtId="0" fontId="56" fillId="0" borderId="56" xfId="0" applyFont="1" applyBorder="1" applyAlignment="1">
      <alignment horizontal="center" vertical="center" shrinkToFit="1"/>
    </xf>
    <xf numFmtId="0" fontId="41" fillId="0" borderId="56" xfId="0" applyFont="1" applyBorder="1" applyAlignment="1">
      <alignment horizontal="center" vertical="center"/>
    </xf>
    <xf numFmtId="0" fontId="41" fillId="0" borderId="57" xfId="0" applyFont="1" applyBorder="1" applyAlignment="1">
      <alignment horizontal="center" vertical="center"/>
    </xf>
    <xf numFmtId="0" fontId="21" fillId="0" borderId="12" xfId="0" applyFont="1" applyFill="1" applyBorder="1" applyAlignment="1">
      <alignment vertical="center" shrinkToFit="1"/>
    </xf>
    <xf numFmtId="179" fontId="17" fillId="0" borderId="16" xfId="33" applyNumberFormat="1" applyFont="1" applyFill="1" applyBorder="1" applyAlignment="1" applyProtection="1">
      <alignment shrinkToFit="1"/>
    </xf>
    <xf numFmtId="0" fontId="0" fillId="0" borderId="16" xfId="0" applyFill="1" applyBorder="1" applyAlignment="1">
      <alignment vertical="center" shrinkToFit="1"/>
    </xf>
    <xf numFmtId="198" fontId="17" fillId="0" borderId="0" xfId="33" applyNumberFormat="1" applyFont="1" applyFill="1" applyBorder="1" applyAlignment="1" applyProtection="1">
      <alignment vertical="center" shrinkToFit="1"/>
    </xf>
    <xf numFmtId="188" fontId="8" fillId="0" borderId="16" xfId="33" applyNumberFormat="1" applyFont="1" applyFill="1" applyBorder="1" applyAlignment="1" applyProtection="1">
      <alignment vertical="center" shrinkToFit="1"/>
    </xf>
    <xf numFmtId="188" fontId="0" fillId="0" borderId="16" xfId="0" applyNumberFormat="1" applyFill="1" applyBorder="1" applyAlignment="1">
      <alignment vertical="center" shrinkToFit="1"/>
    </xf>
    <xf numFmtId="41" fontId="15" fillId="5" borderId="0" xfId="32"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5" fillId="0" borderId="6" xfId="0" applyFont="1" applyBorder="1" applyAlignment="1" applyProtection="1">
      <alignment vertical="center"/>
      <protection locked="0"/>
    </xf>
    <xf numFmtId="0" fontId="0" fillId="0" borderId="6" xfId="0" applyBorder="1" applyAlignment="1">
      <alignment vertical="center"/>
    </xf>
    <xf numFmtId="0" fontId="0" fillId="0" borderId="59" xfId="0" applyBorder="1" applyAlignment="1">
      <alignment vertical="center"/>
    </xf>
    <xf numFmtId="0" fontId="51" fillId="0" borderId="6" xfId="0" applyFont="1" applyBorder="1" applyAlignment="1" applyProtection="1">
      <alignment vertical="center" shrinkToFit="1"/>
      <protection locked="0"/>
    </xf>
    <xf numFmtId="0" fontId="51" fillId="0" borderId="59" xfId="0" applyFont="1" applyBorder="1" applyAlignment="1" applyProtection="1">
      <alignment vertical="center" shrinkToFit="1"/>
      <protection locked="0"/>
    </xf>
    <xf numFmtId="0" fontId="0" fillId="0" borderId="6" xfId="0" applyBorder="1" applyAlignment="1">
      <alignment horizontal="center" vertical="center" shrinkToFit="1"/>
    </xf>
    <xf numFmtId="0" fontId="0" fillId="0" borderId="49" xfId="0" applyBorder="1" applyAlignment="1">
      <alignment horizontal="center" vertical="center" shrinkToFit="1"/>
    </xf>
    <xf numFmtId="14" fontId="0" fillId="0" borderId="0" xfId="0" applyNumberFormat="1" applyBorder="1" applyAlignment="1">
      <alignment vertical="center"/>
    </xf>
    <xf numFmtId="0" fontId="0" fillId="0" borderId="0" xfId="0" applyAlignment="1">
      <alignment vertical="center"/>
    </xf>
    <xf numFmtId="0" fontId="8" fillId="0" borderId="10" xfId="33" applyNumberFormat="1" applyFont="1" applyBorder="1" applyAlignment="1" applyProtection="1">
      <alignment vertical="center" shrinkToFit="1"/>
      <protection locked="0"/>
    </xf>
    <xf numFmtId="0" fontId="0" fillId="0" borderId="10" xfId="0" applyBorder="1" applyAlignment="1">
      <alignment vertical="center" shrinkToFit="1"/>
    </xf>
    <xf numFmtId="0" fontId="0" fillId="0" borderId="58" xfId="0" applyBorder="1" applyAlignment="1">
      <alignment vertical="center" shrinkToFit="1"/>
    </xf>
    <xf numFmtId="180" fontId="21" fillId="0" borderId="16" xfId="0" applyNumberFormat="1" applyFont="1" applyFill="1" applyBorder="1" applyAlignment="1">
      <alignment vertical="center" shrinkToFit="1"/>
    </xf>
    <xf numFmtId="0" fontId="11" fillId="0" borderId="25" xfId="0" applyNumberFormat="1" applyFont="1" applyFill="1" applyBorder="1" applyAlignment="1" applyProtection="1">
      <alignment horizontal="center" vertical="center" shrinkToFit="1"/>
    </xf>
    <xf numFmtId="0" fontId="11" fillId="0" borderId="2" xfId="0" applyNumberFormat="1" applyFont="1" applyFill="1" applyBorder="1" applyAlignment="1" applyProtection="1">
      <alignment horizontal="center" vertical="center" shrinkToFit="1"/>
    </xf>
    <xf numFmtId="0" fontId="11" fillId="0" borderId="17" xfId="0" applyNumberFormat="1" applyFont="1" applyFill="1" applyBorder="1" applyAlignment="1" applyProtection="1">
      <alignment horizontal="center" vertical="center" shrinkToFit="1"/>
    </xf>
    <xf numFmtId="0" fontId="8" fillId="5" borderId="0" xfId="33" applyFont="1" applyFill="1" applyBorder="1" applyAlignment="1" applyProtection="1">
      <alignment horizontal="center" vertical="center" shrinkToFit="1"/>
      <protection locked="0"/>
    </xf>
    <xf numFmtId="176" fontId="0" fillId="5" borderId="0" xfId="0" applyNumberFormat="1" applyFill="1" applyBorder="1" applyAlignment="1" applyProtection="1">
      <alignment horizontal="right" vertical="center"/>
      <protection locked="0"/>
    </xf>
    <xf numFmtId="0" fontId="0" fillId="9" borderId="0" xfId="0" applyFill="1" applyAlignment="1" applyProtection="1">
      <alignment horizontal="center" vertical="center"/>
      <protection locked="0"/>
    </xf>
    <xf numFmtId="0" fontId="9" fillId="0" borderId="27" xfId="0" applyFont="1" applyFill="1" applyBorder="1" applyAlignment="1">
      <alignment horizontal="left" vertical="center" shrinkToFit="1"/>
    </xf>
    <xf numFmtId="0" fontId="9" fillId="0" borderId="16" xfId="0" applyFont="1" applyFill="1" applyBorder="1" applyAlignment="1">
      <alignment horizontal="left" vertical="center" shrinkToFit="1"/>
    </xf>
    <xf numFmtId="0" fontId="9" fillId="0" borderId="60" xfId="0" applyFont="1" applyFill="1" applyBorder="1" applyAlignment="1">
      <alignment horizontal="left" vertical="center" shrinkToFit="1"/>
    </xf>
    <xf numFmtId="177" fontId="14" fillId="0" borderId="0" xfId="33" applyNumberFormat="1" applyFont="1" applyFill="1" applyBorder="1" applyAlignment="1" applyProtection="1">
      <alignment shrinkToFit="1"/>
    </xf>
    <xf numFmtId="0" fontId="0" fillId="0" borderId="0" xfId="0" applyAlignment="1">
      <alignment vertical="center" shrinkToFit="1"/>
    </xf>
    <xf numFmtId="0" fontId="0" fillId="0" borderId="0" xfId="0" applyAlignment="1">
      <alignment horizontal="center" vertical="center"/>
    </xf>
    <xf numFmtId="0" fontId="11" fillId="9" borderId="0" xfId="0" applyFont="1" applyFill="1" applyBorder="1" applyAlignment="1" applyProtection="1">
      <alignment vertical="center" shrinkToFit="1"/>
      <protection locked="0"/>
    </xf>
    <xf numFmtId="0" fontId="11" fillId="9" borderId="0" xfId="0" applyFont="1" applyFill="1" applyBorder="1" applyAlignment="1" applyProtection="1">
      <alignment vertical="center"/>
      <protection locked="0"/>
    </xf>
    <xf numFmtId="0" fontId="11" fillId="0" borderId="0" xfId="0" applyFont="1" applyFill="1" applyBorder="1" applyAlignment="1" applyProtection="1">
      <alignment horizontal="left" vertical="center"/>
    </xf>
    <xf numFmtId="0" fontId="11" fillId="0" borderId="0" xfId="0" applyFont="1" applyBorder="1" applyAlignment="1">
      <alignment vertical="center"/>
    </xf>
    <xf numFmtId="41" fontId="17" fillId="0" borderId="0" xfId="33" applyNumberFormat="1" applyFont="1" applyFill="1" applyBorder="1" applyAlignment="1" applyProtection="1"/>
    <xf numFmtId="0" fontId="17" fillId="0" borderId="0" xfId="33" applyFont="1" applyFill="1" applyBorder="1" applyAlignment="1" applyProtection="1"/>
    <xf numFmtId="0" fontId="0" fillId="0" borderId="0" xfId="0" quotePrefix="1" applyFill="1" applyAlignment="1">
      <alignment horizontal="center" vertical="center"/>
    </xf>
    <xf numFmtId="0" fontId="0" fillId="0" borderId="0" xfId="0" applyFill="1" applyAlignment="1">
      <alignment horizontal="center" vertical="center"/>
    </xf>
    <xf numFmtId="0" fontId="21" fillId="0" borderId="0" xfId="0" applyFont="1" applyFill="1" applyAlignment="1">
      <alignment horizontal="center" vertical="center" shrinkToFit="1"/>
    </xf>
    <xf numFmtId="0" fontId="21" fillId="0" borderId="12" xfId="0" applyFont="1" applyBorder="1" applyAlignment="1">
      <alignment horizontal="center" vertical="center"/>
    </xf>
    <xf numFmtId="0" fontId="21" fillId="0" borderId="12" xfId="0" applyFont="1" applyFill="1" applyBorder="1" applyAlignment="1">
      <alignment horizontal="center" vertical="center" shrinkToFit="1"/>
    </xf>
    <xf numFmtId="0" fontId="8" fillId="0" borderId="0" xfId="33" applyFont="1" applyBorder="1" applyAlignment="1" applyProtection="1"/>
    <xf numFmtId="0" fontId="7" fillId="0" borderId="25" xfId="33" applyFont="1" applyFill="1" applyBorder="1" applyAlignment="1" applyProtection="1">
      <alignment horizontal="center" vertical="center" shrinkToFit="1"/>
    </xf>
    <xf numFmtId="0" fontId="0" fillId="0" borderId="2" xfId="0" applyFill="1" applyBorder="1" applyAlignment="1">
      <alignment vertical="center" shrinkToFit="1"/>
    </xf>
    <xf numFmtId="0" fontId="21" fillId="0" borderId="0" xfId="0" applyFont="1" applyAlignment="1">
      <alignment horizontal="center" vertical="center"/>
    </xf>
    <xf numFmtId="0" fontId="21" fillId="0" borderId="0" xfId="0" applyFont="1" applyFill="1" applyBorder="1" applyAlignment="1">
      <alignment horizontal="center" vertical="center" shrinkToFit="1"/>
    </xf>
    <xf numFmtId="0" fontId="0" fillId="0" borderId="25" xfId="0" applyFill="1" applyBorder="1" applyAlignment="1">
      <alignment horizontal="center" vertical="center" shrinkToFit="1"/>
    </xf>
    <xf numFmtId="0" fontId="0" fillId="0" borderId="2" xfId="0" applyFill="1" applyBorder="1" applyAlignment="1">
      <alignment horizontal="center" vertical="center" shrinkToFit="1"/>
    </xf>
    <xf numFmtId="181" fontId="0" fillId="0" borderId="25" xfId="0" applyNumberFormat="1" applyFill="1" applyBorder="1" applyAlignment="1">
      <alignment vertical="center" shrinkToFit="1"/>
    </xf>
    <xf numFmtId="181" fontId="0" fillId="0" borderId="17" xfId="0" applyNumberFormat="1" applyFill="1" applyBorder="1" applyAlignment="1">
      <alignment vertical="center" shrinkToFit="1"/>
    </xf>
    <xf numFmtId="0" fontId="28" fillId="9" borderId="0" xfId="0" applyFont="1" applyFill="1" applyBorder="1" applyAlignment="1" applyProtection="1">
      <alignment vertical="center"/>
      <protection locked="0"/>
    </xf>
    <xf numFmtId="0" fontId="19" fillId="0" borderId="16" xfId="0" applyFont="1" applyFill="1" applyBorder="1" applyAlignment="1">
      <alignment horizontal="center" vertical="center" shrinkToFit="1"/>
    </xf>
    <xf numFmtId="0" fontId="19" fillId="0" borderId="0" xfId="0" applyFont="1" applyFill="1" applyBorder="1" applyAlignment="1">
      <alignment horizontal="center" vertical="center"/>
    </xf>
    <xf numFmtId="0" fontId="19" fillId="0" borderId="0" xfId="0" quotePrefix="1" applyFont="1" applyFill="1" applyBorder="1" applyAlignment="1">
      <alignment horizontal="center" vertical="center"/>
    </xf>
    <xf numFmtId="0" fontId="21" fillId="0" borderId="0" xfId="0" applyFont="1" applyFill="1" applyBorder="1" applyAlignment="1" applyProtection="1">
      <alignment vertical="center" shrinkToFit="1"/>
    </xf>
    <xf numFmtId="0" fontId="21" fillId="0" borderId="0" xfId="0" applyFont="1" applyFill="1" applyAlignment="1" applyProtection="1">
      <alignment vertical="center" shrinkToFit="1"/>
    </xf>
    <xf numFmtId="0" fontId="7" fillId="0" borderId="0" xfId="33" applyFont="1" applyBorder="1" applyAlignment="1" applyProtection="1">
      <alignment horizontal="center" vertical="center"/>
    </xf>
    <xf numFmtId="0" fontId="19" fillId="0" borderId="0" xfId="0" applyFont="1" applyFill="1" applyBorder="1" applyAlignment="1">
      <alignment horizontal="left" vertical="center"/>
    </xf>
    <xf numFmtId="0" fontId="1" fillId="0" borderId="0" xfId="0" applyFont="1" applyBorder="1" applyAlignment="1">
      <alignment horizontal="left" vertical="center"/>
    </xf>
    <xf numFmtId="188" fontId="17" fillId="0" borderId="25" xfId="33" applyNumberFormat="1" applyFont="1" applyFill="1" applyBorder="1" applyAlignment="1" applyProtection="1">
      <alignment shrinkToFit="1"/>
    </xf>
    <xf numFmtId="188" fontId="0" fillId="0" borderId="17" xfId="0" applyNumberFormat="1" applyFill="1" applyBorder="1" applyAlignment="1">
      <alignment shrinkToFit="1"/>
    </xf>
    <xf numFmtId="0" fontId="26" fillId="0" borderId="0" xfId="33" applyFont="1" applyFill="1" applyBorder="1" applyAlignment="1" applyProtection="1">
      <alignment horizontal="center" vertical="center"/>
    </xf>
    <xf numFmtId="0" fontId="7" fillId="0" borderId="0" xfId="33" applyFont="1" applyBorder="1" applyAlignment="1" applyProtection="1">
      <alignment vertical="center"/>
    </xf>
    <xf numFmtId="0" fontId="7" fillId="0" borderId="0" xfId="33" quotePrefix="1" applyFont="1" applyBorder="1" applyAlignment="1" applyProtection="1">
      <alignment horizontal="center" vertical="center"/>
    </xf>
    <xf numFmtId="0" fontId="19" fillId="0" borderId="0" xfId="0" applyFont="1" applyFill="1" applyAlignment="1">
      <alignment horizontal="center" vertical="center"/>
    </xf>
    <xf numFmtId="0" fontId="11" fillId="0" borderId="0" xfId="0" applyFont="1" applyFill="1" applyBorder="1" applyAlignment="1">
      <alignment vertical="center" shrinkToFit="1"/>
    </xf>
    <xf numFmtId="0" fontId="19" fillId="0" borderId="12" xfId="0" applyFont="1" applyFill="1" applyBorder="1" applyAlignment="1">
      <alignment horizontal="center" vertical="center" shrinkToFit="1"/>
    </xf>
    <xf numFmtId="181" fontId="11" fillId="0" borderId="0" xfId="0" applyNumberFormat="1" applyFont="1" applyFill="1" applyBorder="1" applyAlignment="1">
      <alignment horizontal="center" vertical="center"/>
    </xf>
    <xf numFmtId="177" fontId="0" fillId="0" borderId="25" xfId="0" applyNumberFormat="1" applyFill="1" applyBorder="1" applyAlignment="1">
      <alignment horizontal="center" vertical="center"/>
    </xf>
    <xf numFmtId="177" fontId="0" fillId="0" borderId="17" xfId="0" applyNumberFormat="1" applyFill="1" applyBorder="1" applyAlignment="1">
      <alignment horizontal="center" vertical="center"/>
    </xf>
    <xf numFmtId="0" fontId="26" fillId="0" borderId="12" xfId="33" applyFont="1" applyFill="1" applyBorder="1" applyAlignment="1" applyProtection="1">
      <alignment horizontal="center" vertical="center"/>
    </xf>
    <xf numFmtId="0" fontId="11" fillId="0" borderId="0" xfId="0" applyFont="1" applyFill="1" applyBorder="1" applyAlignment="1">
      <alignment horizontal="center" vertical="center"/>
    </xf>
    <xf numFmtId="0" fontId="0" fillId="0" borderId="0" xfId="0" applyFill="1" applyBorder="1" applyAlignment="1">
      <alignment horizontal="center" vertical="center"/>
    </xf>
    <xf numFmtId="0" fontId="0" fillId="5" borderId="0" xfId="0" applyFill="1" applyAlignment="1" applyProtection="1">
      <alignment horizontal="center" vertical="center"/>
      <protection locked="0"/>
    </xf>
    <xf numFmtId="181" fontId="28" fillId="0" borderId="0" xfId="0" applyNumberFormat="1" applyFont="1" applyFill="1" applyBorder="1" applyAlignment="1">
      <alignment horizontal="center" vertical="center" shrinkToFit="1"/>
    </xf>
    <xf numFmtId="177" fontId="0" fillId="0" borderId="25" xfId="0" applyNumberFormat="1" applyFill="1" applyBorder="1" applyAlignment="1">
      <alignment horizontal="center" vertical="center" shrinkToFit="1"/>
    </xf>
    <xf numFmtId="177" fontId="0" fillId="0" borderId="17" xfId="0" applyNumberFormat="1" applyFill="1" applyBorder="1" applyAlignment="1">
      <alignment horizontal="center" vertical="center" shrinkToFit="1"/>
    </xf>
    <xf numFmtId="186" fontId="11" fillId="5" borderId="0" xfId="0" applyNumberFormat="1" applyFont="1" applyFill="1" applyBorder="1" applyAlignment="1" applyProtection="1">
      <alignment horizontal="center" vertical="center"/>
      <protection locked="0"/>
    </xf>
    <xf numFmtId="0" fontId="0" fillId="0" borderId="7" xfId="0" applyFont="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0" fillId="0" borderId="8" xfId="0" applyFont="1" applyBorder="1" applyAlignment="1" applyProtection="1">
      <alignment horizontal="left" vertical="center"/>
      <protection locked="0"/>
    </xf>
    <xf numFmtId="180" fontId="11" fillId="0" borderId="0" xfId="0" applyNumberFormat="1" applyFont="1" applyFill="1" applyAlignment="1">
      <alignment vertical="center" shrinkToFit="1"/>
    </xf>
    <xf numFmtId="41" fontId="11" fillId="0" borderId="0" xfId="0" applyNumberFormat="1" applyFont="1" applyFill="1" applyBorder="1" applyAlignment="1">
      <alignment vertical="center"/>
    </xf>
    <xf numFmtId="0" fontId="31" fillId="0" borderId="0" xfId="0" applyFont="1" applyFill="1" applyBorder="1" applyAlignment="1" applyProtection="1">
      <alignment vertical="center"/>
    </xf>
    <xf numFmtId="0" fontId="11" fillId="0" borderId="0" xfId="0" applyFont="1" applyFill="1" applyAlignment="1" applyProtection="1">
      <alignment vertical="center"/>
    </xf>
    <xf numFmtId="0" fontId="11" fillId="0" borderId="0" xfId="0" applyFont="1" applyBorder="1" applyAlignment="1">
      <alignment vertical="center" shrinkToFit="1"/>
    </xf>
    <xf numFmtId="188" fontId="11" fillId="0" borderId="0" xfId="0" applyNumberFormat="1" applyFont="1" applyFill="1" applyBorder="1" applyAlignment="1">
      <alignment horizontal="center" vertical="center" shrinkToFit="1"/>
    </xf>
    <xf numFmtId="181" fontId="11" fillId="0" borderId="0" xfId="0" applyNumberFormat="1" applyFont="1" applyFill="1" applyAlignment="1">
      <alignment vertical="center" shrinkToFit="1"/>
    </xf>
    <xf numFmtId="0" fontId="11" fillId="0" borderId="0" xfId="0" applyFont="1" applyFill="1" applyAlignment="1">
      <alignment vertical="center" shrinkToFit="1"/>
    </xf>
    <xf numFmtId="0" fontId="21" fillId="0" borderId="0" xfId="0" applyFont="1" applyBorder="1" applyAlignment="1">
      <alignment horizontal="center" vertical="center"/>
    </xf>
    <xf numFmtId="0" fontId="21" fillId="0" borderId="0" xfId="0" applyFont="1" applyFill="1" applyBorder="1" applyAlignment="1">
      <alignment horizontal="center" vertical="center"/>
    </xf>
    <xf numFmtId="188" fontId="21" fillId="0" borderId="0" xfId="0" applyNumberFormat="1" applyFont="1" applyFill="1" applyBorder="1" applyAlignment="1">
      <alignment horizontal="center" vertical="center" shrinkToFit="1"/>
    </xf>
    <xf numFmtId="0" fontId="0" fillId="0" borderId="0" xfId="0" applyFill="1" applyBorder="1" applyAlignment="1">
      <alignment horizontal="center" vertical="center" shrinkToFit="1"/>
    </xf>
    <xf numFmtId="176" fontId="21" fillId="0" borderId="0" xfId="0" applyNumberFormat="1" applyFont="1" applyFill="1" applyBorder="1" applyAlignment="1" applyProtection="1">
      <alignment horizontal="center" vertical="center" shrinkToFit="1"/>
    </xf>
    <xf numFmtId="0" fontId="4" fillId="0" borderId="0" xfId="0" applyFont="1" applyFill="1" applyBorder="1" applyAlignment="1" applyProtection="1">
      <alignment vertical="center" shrinkToFit="1"/>
      <protection locked="0"/>
    </xf>
    <xf numFmtId="41" fontId="15" fillId="5" borderId="0" xfId="32" applyNumberFormat="1" applyFont="1" applyFill="1" applyBorder="1" applyAlignment="1" applyProtection="1">
      <alignment horizontal="center" vertical="center"/>
      <protection locked="0"/>
    </xf>
    <xf numFmtId="0" fontId="1" fillId="5" borderId="0" xfId="0" applyFont="1" applyFill="1" applyAlignment="1" applyProtection="1">
      <alignment horizontal="center" vertical="center"/>
      <protection locked="0"/>
    </xf>
    <xf numFmtId="177" fontId="17" fillId="0" borderId="0" xfId="33" applyNumberFormat="1" applyFont="1" applyFill="1" applyBorder="1" applyAlignment="1" applyProtection="1"/>
    <xf numFmtId="178" fontId="8" fillId="0" borderId="16" xfId="33" applyNumberFormat="1" applyFont="1" applyFill="1" applyBorder="1" applyAlignment="1" applyProtection="1">
      <alignment vertical="center" shrinkToFit="1"/>
    </xf>
    <xf numFmtId="178" fontId="0" fillId="0" borderId="16" xfId="0" applyNumberFormat="1" applyFill="1" applyBorder="1" applyAlignment="1">
      <alignment vertical="center" shrinkToFit="1"/>
    </xf>
    <xf numFmtId="179" fontId="17" fillId="0" borderId="0" xfId="33" applyNumberFormat="1" applyFont="1" applyFill="1" applyBorder="1" applyAlignment="1" applyProtection="1"/>
    <xf numFmtId="0" fontId="21" fillId="0" borderId="0" xfId="0" applyFont="1" applyFill="1" applyBorder="1" applyAlignment="1">
      <alignment vertical="center"/>
    </xf>
    <xf numFmtId="180" fontId="21" fillId="0" borderId="0" xfId="0" applyNumberFormat="1" applyFont="1" applyFill="1" applyBorder="1" applyAlignment="1">
      <alignment vertical="center"/>
    </xf>
    <xf numFmtId="0" fontId="21" fillId="0" borderId="12" xfId="0" applyFont="1" applyFill="1" applyBorder="1" applyAlignment="1">
      <alignment vertical="center"/>
    </xf>
    <xf numFmtId="184" fontId="17" fillId="0" borderId="0" xfId="33" applyNumberFormat="1" applyFont="1" applyFill="1" applyBorder="1" applyAlignment="1" applyProtection="1">
      <alignment vertical="center" shrinkToFit="1"/>
    </xf>
    <xf numFmtId="177" fontId="0" fillId="0" borderId="0" xfId="0" applyNumberFormat="1" applyFill="1" applyBorder="1" applyAlignment="1" applyProtection="1">
      <alignment vertical="center" shrinkToFit="1"/>
    </xf>
    <xf numFmtId="177" fontId="0" fillId="0" borderId="0" xfId="0" applyNumberFormat="1" applyAlignment="1" applyProtection="1">
      <alignment vertical="center" shrinkToFit="1"/>
    </xf>
    <xf numFmtId="0" fontId="0" fillId="5" borderId="0" xfId="0" applyNumberFormat="1" applyFill="1" applyBorder="1" applyAlignment="1" applyProtection="1">
      <alignment horizontal="right" vertical="center"/>
      <protection locked="0"/>
    </xf>
    <xf numFmtId="0" fontId="8" fillId="5" borderId="0" xfId="33" applyFont="1" applyFill="1" applyBorder="1" applyAlignment="1" applyProtection="1">
      <alignment horizontal="center" vertical="center"/>
      <protection locked="0"/>
    </xf>
    <xf numFmtId="0" fontId="0" fillId="5" borderId="0" xfId="0" applyFill="1" applyBorder="1" applyAlignment="1" applyProtection="1">
      <alignment horizontal="center" vertical="center"/>
      <protection locked="0"/>
    </xf>
    <xf numFmtId="0" fontId="11" fillId="0" borderId="25" xfId="0" applyFont="1" applyFill="1" applyBorder="1" applyAlignment="1" applyProtection="1">
      <alignment horizontal="center" vertical="center"/>
    </xf>
    <xf numFmtId="0" fontId="11" fillId="0" borderId="2" xfId="0" applyFont="1" applyFill="1" applyBorder="1" applyAlignment="1" applyProtection="1">
      <alignment horizontal="center" vertical="center"/>
    </xf>
    <xf numFmtId="0" fontId="11" fillId="0" borderId="17" xfId="0" applyFont="1" applyFill="1" applyBorder="1" applyAlignment="1" applyProtection="1">
      <alignment horizontal="center" vertical="center"/>
    </xf>
    <xf numFmtId="176" fontId="0" fillId="0" borderId="25" xfId="0" applyNumberFormat="1" applyFill="1" applyBorder="1" applyAlignment="1">
      <alignment horizontal="center" vertical="center" shrinkToFit="1"/>
    </xf>
    <xf numFmtId="176" fontId="0" fillId="0" borderId="17" xfId="0" applyNumberFormat="1" applyFill="1" applyBorder="1" applyAlignment="1">
      <alignment horizontal="center" vertical="center" shrinkToFit="1"/>
    </xf>
    <xf numFmtId="0" fontId="11" fillId="5" borderId="0" xfId="0" applyFont="1" applyFill="1" applyBorder="1" applyAlignment="1" applyProtection="1">
      <alignment vertical="center"/>
      <protection locked="0"/>
    </xf>
    <xf numFmtId="0" fontId="21" fillId="0" borderId="12" xfId="0" applyFont="1" applyFill="1" applyBorder="1" applyAlignment="1">
      <alignment horizontal="center" vertical="center"/>
    </xf>
    <xf numFmtId="0" fontId="11" fillId="0" borderId="0" xfId="0" applyFont="1" applyFill="1" applyBorder="1" applyAlignment="1" applyProtection="1">
      <alignment horizontal="center" vertical="center"/>
    </xf>
    <xf numFmtId="198" fontId="21" fillId="0" borderId="0" xfId="0" applyNumberFormat="1" applyFont="1" applyFill="1" applyBorder="1" applyAlignment="1" applyProtection="1">
      <alignment vertical="center" shrinkToFit="1"/>
    </xf>
    <xf numFmtId="198" fontId="21" fillId="0" borderId="0" xfId="0" applyNumberFormat="1" applyFont="1" applyFill="1" applyAlignment="1" applyProtection="1">
      <alignment vertical="center" shrinkToFit="1"/>
    </xf>
    <xf numFmtId="180" fontId="17" fillId="0" borderId="25" xfId="33" applyNumberFormat="1" applyFont="1" applyFill="1" applyBorder="1" applyAlignment="1" applyProtection="1"/>
    <xf numFmtId="180" fontId="0" fillId="0" borderId="17" xfId="0" applyNumberFormat="1" applyFill="1" applyBorder="1" applyAlignment="1"/>
    <xf numFmtId="0" fontId="7" fillId="0" borderId="0" xfId="33" applyFont="1" applyFill="1" applyBorder="1" applyAlignment="1" applyProtection="1">
      <alignment horizontal="center" vertical="center"/>
    </xf>
    <xf numFmtId="0" fontId="0" fillId="0" borderId="0" xfId="0" applyFill="1" applyAlignment="1">
      <alignment vertical="center"/>
    </xf>
    <xf numFmtId="0" fontId="7" fillId="0" borderId="0" xfId="33" applyFont="1" applyFill="1" applyBorder="1" applyAlignment="1" applyProtection="1">
      <alignment vertical="center"/>
    </xf>
    <xf numFmtId="0" fontId="7" fillId="0" borderId="0" xfId="33" quotePrefix="1" applyFont="1" applyFill="1" applyBorder="1" applyAlignment="1" applyProtection="1">
      <alignment horizontal="center" vertical="center"/>
    </xf>
    <xf numFmtId="0" fontId="21" fillId="0" borderId="0" xfId="0" applyFont="1" applyFill="1" applyAlignment="1">
      <alignment horizontal="center" vertical="center"/>
    </xf>
    <xf numFmtId="188" fontId="21" fillId="0" borderId="0" xfId="0" applyNumberFormat="1" applyFont="1" applyFill="1" applyBorder="1" applyAlignment="1">
      <alignment horizontal="center" vertical="center"/>
    </xf>
    <xf numFmtId="181" fontId="1" fillId="0" borderId="0" xfId="0" applyNumberFormat="1" applyFont="1" applyFill="1" applyBorder="1" applyAlignment="1">
      <alignment horizontal="center" vertical="center" shrinkToFit="1"/>
    </xf>
    <xf numFmtId="181" fontId="0" fillId="0" borderId="25" xfId="0" applyNumberFormat="1" applyFill="1" applyBorder="1" applyAlignment="1">
      <alignment horizontal="center" vertical="center"/>
    </xf>
    <xf numFmtId="181" fontId="0" fillId="0" borderId="17" xfId="0" applyNumberFormat="1" applyFill="1" applyBorder="1" applyAlignment="1">
      <alignment horizontal="center" vertical="center"/>
    </xf>
    <xf numFmtId="180" fontId="28" fillId="0" borderId="0" xfId="0" applyNumberFormat="1" applyFont="1" applyFill="1" applyAlignment="1">
      <alignment vertical="center" shrinkToFit="1"/>
    </xf>
    <xf numFmtId="181" fontId="28" fillId="0" borderId="0" xfId="0" applyNumberFormat="1" applyFont="1" applyFill="1" applyBorder="1" applyAlignment="1">
      <alignment vertical="center" shrinkToFit="1"/>
    </xf>
    <xf numFmtId="178" fontId="11" fillId="0" borderId="0" xfId="0" applyNumberFormat="1" applyFont="1" applyFill="1" applyAlignment="1">
      <alignment vertical="center" shrinkToFit="1"/>
    </xf>
    <xf numFmtId="201" fontId="7" fillId="10" borderId="25" xfId="33" applyNumberFormat="1" applyFont="1" applyFill="1" applyBorder="1" applyAlignment="1" applyProtection="1">
      <alignment horizontal="center" vertical="center" shrinkToFit="1"/>
    </xf>
    <xf numFmtId="201" fontId="0" fillId="10" borderId="2" xfId="0" applyNumberFormat="1" applyFill="1" applyBorder="1" applyAlignment="1">
      <alignment vertical="center" shrinkToFit="1"/>
    </xf>
    <xf numFmtId="2" fontId="0" fillId="0" borderId="25" xfId="0" applyNumberFormat="1" applyFill="1" applyBorder="1" applyAlignment="1">
      <alignment horizontal="center" vertical="center" shrinkToFit="1"/>
    </xf>
    <xf numFmtId="2" fontId="0" fillId="0" borderId="2" xfId="0" applyNumberFormat="1" applyFill="1" applyBorder="1" applyAlignment="1">
      <alignment horizontal="center" vertical="center" shrinkToFit="1"/>
    </xf>
    <xf numFmtId="0" fontId="11" fillId="0" borderId="0" xfId="0" applyFont="1" applyFill="1" applyBorder="1" applyAlignment="1" applyProtection="1">
      <alignment horizontal="right" vertical="center"/>
      <protection locked="0"/>
    </xf>
    <xf numFmtId="199" fontId="21" fillId="0" borderId="0" xfId="0" applyNumberFormat="1" applyFont="1" applyFill="1" applyBorder="1" applyAlignment="1">
      <alignment horizontal="center" vertical="center"/>
    </xf>
    <xf numFmtId="199" fontId="21" fillId="0" borderId="0" xfId="0" applyNumberFormat="1" applyFont="1" applyFill="1" applyAlignment="1">
      <alignment horizontal="center" vertical="center" shrinkToFit="1"/>
    </xf>
    <xf numFmtId="199" fontId="19" fillId="0" borderId="12" xfId="0" applyNumberFormat="1" applyFont="1" applyFill="1" applyBorder="1" applyAlignment="1">
      <alignment horizontal="center" vertical="center" shrinkToFit="1"/>
    </xf>
    <xf numFmtId="199" fontId="21" fillId="0" borderId="12" xfId="0" applyNumberFormat="1" applyFont="1" applyFill="1" applyBorder="1" applyAlignment="1">
      <alignment horizontal="center" vertical="center"/>
    </xf>
    <xf numFmtId="0" fontId="28" fillId="9" borderId="0" xfId="0" applyFont="1" applyFill="1" applyBorder="1" applyAlignment="1" applyProtection="1">
      <alignment horizontal="center" vertical="center"/>
      <protection locked="0"/>
    </xf>
    <xf numFmtId="199" fontId="19" fillId="0" borderId="16" xfId="0" applyNumberFormat="1" applyFont="1" applyFill="1" applyBorder="1" applyAlignment="1">
      <alignment horizontal="center" vertical="center" shrinkToFit="1"/>
    </xf>
    <xf numFmtId="200" fontId="21" fillId="0" borderId="0" xfId="0" applyNumberFormat="1" applyFont="1" applyFill="1" applyBorder="1" applyAlignment="1" applyProtection="1">
      <alignment vertical="center" shrinkToFit="1"/>
    </xf>
    <xf numFmtId="200" fontId="21" fillId="0" borderId="0" xfId="0" applyNumberFormat="1" applyFont="1" applyFill="1" applyAlignment="1" applyProtection="1">
      <alignment vertical="center" shrinkToFit="1"/>
    </xf>
    <xf numFmtId="181" fontId="0" fillId="0" borderId="25" xfId="0" applyNumberFormat="1" applyFill="1" applyBorder="1" applyAlignment="1">
      <alignment vertical="center"/>
    </xf>
    <xf numFmtId="181" fontId="0" fillId="0" borderId="17" xfId="0" applyNumberFormat="1" applyFill="1" applyBorder="1" applyAlignment="1">
      <alignment vertical="center"/>
    </xf>
    <xf numFmtId="0" fontId="11" fillId="5" borderId="0" xfId="0" applyFont="1" applyFill="1" applyBorder="1" applyAlignment="1" applyProtection="1">
      <alignment horizontal="center" vertical="center"/>
      <protection locked="0"/>
    </xf>
    <xf numFmtId="0" fontId="19" fillId="0" borderId="0" xfId="0" applyFont="1" applyFill="1" applyBorder="1" applyAlignment="1">
      <alignment horizontal="right" vertical="center"/>
    </xf>
    <xf numFmtId="181" fontId="21" fillId="0" borderId="0" xfId="0" applyNumberFormat="1" applyFont="1" applyFill="1" applyBorder="1" applyAlignment="1">
      <alignment vertical="center" shrinkToFit="1"/>
    </xf>
    <xf numFmtId="41" fontId="11" fillId="0" borderId="0" xfId="0" applyNumberFormat="1" applyFont="1" applyFill="1" applyBorder="1" applyAlignment="1">
      <alignment horizontal="center" vertical="center"/>
    </xf>
    <xf numFmtId="0" fontId="11" fillId="5" borderId="0" xfId="0" applyFont="1" applyFill="1" applyBorder="1" applyAlignment="1" applyProtection="1">
      <alignment horizontal="right" vertical="center"/>
      <protection locked="0"/>
    </xf>
    <xf numFmtId="0" fontId="4" fillId="0" borderId="0" xfId="0" applyFont="1" applyFill="1" applyBorder="1" applyAlignment="1" applyProtection="1">
      <alignment horizontal="center" vertical="center"/>
      <protection locked="0"/>
    </xf>
    <xf numFmtId="0" fontId="0" fillId="0" borderId="6" xfId="0" applyBorder="1" applyAlignment="1" applyProtection="1">
      <alignment vertical="center"/>
      <protection locked="0"/>
    </xf>
    <xf numFmtId="0" fontId="0" fillId="0" borderId="59" xfId="0" applyBorder="1" applyAlignment="1" applyProtection="1">
      <alignment vertical="center"/>
      <protection locked="0"/>
    </xf>
    <xf numFmtId="0" fontId="11" fillId="5" borderId="0" xfId="0" applyFont="1" applyFill="1" applyBorder="1" applyAlignment="1" applyProtection="1">
      <alignment horizontal="center" vertical="center" shrinkToFit="1"/>
      <protection locked="0"/>
    </xf>
    <xf numFmtId="180" fontId="50" fillId="0" borderId="0" xfId="33" applyNumberFormat="1" applyFont="1" applyFill="1" applyBorder="1" applyAlignment="1" applyProtection="1">
      <alignment shrinkToFit="1"/>
    </xf>
    <xf numFmtId="0" fontId="21" fillId="0" borderId="0" xfId="0" applyFont="1" applyFill="1" applyAlignment="1">
      <alignment vertical="center" shrinkToFit="1"/>
    </xf>
    <xf numFmtId="0" fontId="0" fillId="0" borderId="0" xfId="0" applyFill="1" applyBorder="1" applyAlignment="1">
      <alignment vertical="center" shrinkToFit="1"/>
    </xf>
    <xf numFmtId="0" fontId="0" fillId="0" borderId="0" xfId="0" applyFill="1" applyBorder="1" applyAlignment="1">
      <alignment vertical="center"/>
    </xf>
    <xf numFmtId="0" fontId="0" fillId="0" borderId="12" xfId="0" applyFill="1" applyBorder="1" applyAlignment="1">
      <alignment vertical="center" shrinkToFit="1"/>
    </xf>
    <xf numFmtId="0" fontId="12" fillId="0" borderId="0" xfId="0" applyFont="1" applyFill="1" applyBorder="1" applyAlignment="1">
      <alignment horizontal="center" vertical="center"/>
    </xf>
    <xf numFmtId="0" fontId="37" fillId="0" borderId="0" xfId="33" applyFont="1" applyFill="1" applyBorder="1" applyAlignment="1" applyProtection="1">
      <alignment horizontal="center" vertical="center"/>
    </xf>
    <xf numFmtId="189" fontId="11" fillId="0" borderId="0" xfId="0" applyNumberFormat="1" applyFont="1" applyFill="1" applyAlignment="1" applyProtection="1">
      <alignment vertical="center" shrinkToFit="1"/>
    </xf>
    <xf numFmtId="0" fontId="11" fillId="0" borderId="0" xfId="0" applyFont="1" applyFill="1" applyBorder="1" applyAlignment="1">
      <alignment horizontal="center" vertical="center" shrinkToFit="1"/>
    </xf>
    <xf numFmtId="0" fontId="11" fillId="0" borderId="0" xfId="0" applyFont="1" applyFill="1" applyAlignment="1">
      <alignment horizontal="center" vertical="center" shrinkToFit="1"/>
    </xf>
    <xf numFmtId="0" fontId="30" fillId="0" borderId="0" xfId="0" applyFont="1" applyFill="1" applyBorder="1" applyAlignment="1">
      <alignment horizontal="center" vertical="center"/>
    </xf>
    <xf numFmtId="0" fontId="11" fillId="0" borderId="0" xfId="0" applyFont="1" applyFill="1" applyAlignment="1">
      <alignment horizontal="center" vertical="center"/>
    </xf>
    <xf numFmtId="0" fontId="34" fillId="0" borderId="0" xfId="33" applyFont="1" applyFill="1" applyBorder="1" applyAlignment="1" applyProtection="1">
      <alignment horizontal="center" vertical="center" shrinkToFit="1"/>
    </xf>
    <xf numFmtId="178" fontId="11" fillId="0" borderId="0" xfId="0" applyNumberFormat="1" applyFont="1" applyFill="1" applyAlignment="1">
      <alignment horizontal="center" vertical="center" shrinkToFit="1"/>
    </xf>
    <xf numFmtId="180" fontId="15" fillId="5" borderId="0" xfId="32" quotePrefix="1" applyNumberFormat="1" applyFont="1" applyFill="1" applyBorder="1" applyAlignment="1" applyProtection="1">
      <alignment horizontal="center" vertical="center"/>
      <protection locked="0"/>
    </xf>
    <xf numFmtId="180" fontId="1" fillId="5" borderId="0" xfId="0" applyNumberFormat="1"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locked="0"/>
    </xf>
    <xf numFmtId="0" fontId="0" fillId="0" borderId="0" xfId="0" quotePrefix="1" applyAlignment="1">
      <alignment vertical="center"/>
    </xf>
    <xf numFmtId="190" fontId="11" fillId="0" borderId="0" xfId="0" applyNumberFormat="1" applyFont="1" applyFill="1" applyAlignment="1" applyProtection="1">
      <alignment horizontal="center" vertical="center" shrinkToFit="1"/>
    </xf>
    <xf numFmtId="190" fontId="0" fillId="0" borderId="0" xfId="0" applyNumberFormat="1" applyFill="1" applyAlignment="1" applyProtection="1">
      <alignment horizontal="center" vertical="center" shrinkToFit="1"/>
    </xf>
    <xf numFmtId="0" fontId="11" fillId="0" borderId="0" xfId="0" quotePrefix="1" applyFont="1" applyAlignment="1">
      <alignment horizontal="center" vertical="center"/>
    </xf>
    <xf numFmtId="0" fontId="1" fillId="0" borderId="0" xfId="0" applyFont="1" applyAlignment="1">
      <alignment horizontal="left" vertical="center"/>
    </xf>
    <xf numFmtId="177" fontId="28" fillId="0" borderId="25" xfId="0" applyNumberFormat="1" applyFont="1" applyFill="1" applyBorder="1" applyAlignment="1">
      <alignment horizontal="center" vertical="center" shrinkToFit="1"/>
    </xf>
    <xf numFmtId="177" fontId="28" fillId="0" borderId="17" xfId="0" applyNumberFormat="1" applyFont="1" applyFill="1" applyBorder="1" applyAlignment="1">
      <alignment horizontal="center" vertical="center" shrinkToFit="1"/>
    </xf>
    <xf numFmtId="0" fontId="12" fillId="0" borderId="7"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188" fontId="11" fillId="0" borderId="0" xfId="0" applyNumberFormat="1" applyFont="1" applyFill="1" applyBorder="1" applyAlignment="1">
      <alignment vertical="center" shrinkToFit="1"/>
    </xf>
    <xf numFmtId="181" fontId="11" fillId="0" borderId="0" xfId="0" applyNumberFormat="1" applyFont="1" applyFill="1" applyBorder="1" applyAlignment="1">
      <alignment vertical="center" shrinkToFit="1"/>
    </xf>
    <xf numFmtId="177" fontId="11" fillId="0" borderId="0" xfId="0" applyNumberFormat="1" applyFont="1" applyFill="1" applyBorder="1" applyAlignment="1">
      <alignment horizontal="center" vertical="center"/>
    </xf>
    <xf numFmtId="177" fontId="11" fillId="0" borderId="0" xfId="0" applyNumberFormat="1" applyFont="1" applyFill="1" applyAlignment="1">
      <alignment horizontal="center" vertical="center"/>
    </xf>
    <xf numFmtId="0" fontId="31" fillId="0" borderId="0" xfId="0" applyFont="1" applyFill="1" applyAlignment="1" applyProtection="1">
      <alignment vertical="center"/>
    </xf>
    <xf numFmtId="181" fontId="8" fillId="0" borderId="0" xfId="33" applyNumberFormat="1" applyFont="1" applyFill="1" applyBorder="1" applyAlignment="1" applyProtection="1">
      <alignment horizontal="center" vertical="center" shrinkToFit="1"/>
    </xf>
    <xf numFmtId="181" fontId="20" fillId="0" borderId="0" xfId="0" applyNumberFormat="1" applyFont="1" applyFill="1" applyBorder="1" applyAlignment="1">
      <alignment horizontal="center" vertical="center" shrinkToFit="1"/>
    </xf>
    <xf numFmtId="181" fontId="20" fillId="0" borderId="16" xfId="0" applyNumberFormat="1" applyFont="1" applyFill="1" applyBorder="1" applyAlignment="1">
      <alignment horizontal="center" vertical="center" shrinkToFit="1"/>
    </xf>
    <xf numFmtId="0" fontId="1" fillId="0" borderId="0" xfId="0" applyFont="1" applyFill="1" applyBorder="1" applyAlignment="1">
      <alignment horizontal="center" vertical="center"/>
    </xf>
    <xf numFmtId="0" fontId="1" fillId="0" borderId="16" xfId="0" applyFont="1" applyFill="1" applyBorder="1" applyAlignment="1">
      <alignment horizontal="center" vertical="center"/>
    </xf>
    <xf numFmtId="0" fontId="11" fillId="8" borderId="5" xfId="0" applyFont="1" applyFill="1" applyBorder="1" applyAlignment="1">
      <alignment horizontal="center" vertical="center"/>
    </xf>
    <xf numFmtId="0" fontId="11" fillId="8" borderId="6" xfId="0" applyFont="1" applyFill="1" applyBorder="1" applyAlignment="1">
      <alignment horizontal="center" vertical="center"/>
    </xf>
    <xf numFmtId="0" fontId="11" fillId="8" borderId="49" xfId="0" applyFont="1" applyFill="1" applyBorder="1" applyAlignment="1">
      <alignment horizontal="center" vertical="center"/>
    </xf>
    <xf numFmtId="0" fontId="0" fillId="0" borderId="16" xfId="0" applyBorder="1" applyAlignment="1">
      <alignment vertical="center"/>
    </xf>
    <xf numFmtId="0" fontId="11" fillId="8" borderId="52" xfId="0" applyFont="1" applyFill="1" applyBorder="1" applyAlignment="1">
      <alignment horizontal="center" vertical="center"/>
    </xf>
    <xf numFmtId="0" fontId="11" fillId="8" borderId="53" xfId="0" applyFont="1" applyFill="1" applyBorder="1" applyAlignment="1">
      <alignment horizontal="center" vertical="center"/>
    </xf>
    <xf numFmtId="0" fontId="11" fillId="8" borderId="54"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8" xfId="0" applyBorder="1" applyAlignment="1">
      <alignment horizontal="center" vertical="center"/>
    </xf>
    <xf numFmtId="0" fontId="0" fillId="0" borderId="27" xfId="0" applyBorder="1" applyAlignment="1">
      <alignment horizontal="center" vertical="center"/>
    </xf>
    <xf numFmtId="0" fontId="0" fillId="0" borderId="16" xfId="0" applyBorder="1" applyAlignment="1">
      <alignment horizontal="center" vertical="center"/>
    </xf>
    <xf numFmtId="0" fontId="0" fillId="0" borderId="46" xfId="0" applyBorder="1" applyAlignment="1">
      <alignment horizontal="center" vertical="center"/>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24" xfId="0" applyFill="1" applyBorder="1" applyAlignment="1">
      <alignment vertical="center" shrinkToFit="1"/>
    </xf>
    <xf numFmtId="0" fontId="0" fillId="0" borderId="28" xfId="0" applyBorder="1" applyAlignment="1">
      <alignment vertical="center" shrinkToFit="1"/>
    </xf>
    <xf numFmtId="0" fontId="0" fillId="0" borderId="24" xfId="0" applyBorder="1" applyAlignment="1">
      <alignment vertical="center"/>
    </xf>
    <xf numFmtId="0" fontId="0" fillId="0" borderId="28" xfId="0" applyBorder="1" applyAlignment="1">
      <alignment vertical="center"/>
    </xf>
    <xf numFmtId="0" fontId="23" fillId="0" borderId="39" xfId="31" applyFont="1" applyBorder="1" applyAlignment="1">
      <alignment horizontal="center" vertical="center"/>
    </xf>
    <xf numFmtId="0" fontId="0" fillId="0" borderId="61" xfId="0" applyBorder="1" applyAlignment="1">
      <alignment horizontal="center" vertical="center"/>
    </xf>
  </cellXfs>
  <cellStyles count="36">
    <cellStyle name="blank" xfId="1"/>
    <cellStyle name="Calc Currency (0)" xfId="2"/>
    <cellStyle name="Comma  - Style1" xfId="3"/>
    <cellStyle name="Comma  - Style2" xfId="4"/>
    <cellStyle name="Comma  - Style3" xfId="5"/>
    <cellStyle name="Comma  - Style4" xfId="6"/>
    <cellStyle name="Comma  - Style5" xfId="7"/>
    <cellStyle name="Comma  - Style6" xfId="8"/>
    <cellStyle name="Comma  - Style7" xfId="9"/>
    <cellStyle name="Comma  - Style8" xfId="10"/>
    <cellStyle name="Grey" xfId="11"/>
    <cellStyle name="Header" xfId="12"/>
    <cellStyle name="Header1" xfId="13"/>
    <cellStyle name="Header2" xfId="14"/>
    <cellStyle name="Input [yellow]" xfId="15"/>
    <cellStyle name="KWE標準" xfId="16"/>
    <cellStyle name="Milliers [0]_AR1194" xfId="17"/>
    <cellStyle name="Milliers_AR1194" xfId="18"/>
    <cellStyle name="Mon騁aire [0]_AR1194" xfId="19"/>
    <cellStyle name="Mon騁aire_AR1194" xfId="20"/>
    <cellStyle name="Normal - Style1" xfId="21"/>
    <cellStyle name="Normal_#18-Internet" xfId="22"/>
    <cellStyle name="Percent (0)" xfId="23"/>
    <cellStyle name="Percent [2]" xfId="24"/>
    <cellStyle name="PSChar" xfId="25"/>
    <cellStyle name="PSDate" xfId="26"/>
    <cellStyle name="PSDec" xfId="27"/>
    <cellStyle name="PSHeading" xfId="28"/>
    <cellStyle name="PSInt" xfId="29"/>
    <cellStyle name="PSSpacer" xfId="30"/>
    <cellStyle name="標準" xfId="0" builtinId="0"/>
    <cellStyle name="標準 2" xfId="34"/>
    <cellStyle name="標準 3" xfId="35"/>
    <cellStyle name="標準_HONS-ZH.XLS_10-3トラブル目標" xfId="31"/>
    <cellStyle name="標準_雨樋排水量回答書作成ver-2.3.3 2004.09.01.xls正式版1" xfId="32"/>
    <cellStyle name="標準_排水量計算書式" xfId="33"/>
  </cellStyles>
  <dxfs count="6">
    <dxf>
      <font>
        <b/>
        <i val="0"/>
        <color rgb="FFFF0000"/>
      </font>
    </dxf>
    <dxf>
      <font>
        <b/>
        <i val="0"/>
        <color rgb="FFFF0000"/>
      </font>
    </dxf>
    <dxf>
      <font>
        <b/>
        <i val="0"/>
        <color rgb="FFFF0000"/>
      </font>
    </dxf>
    <dxf>
      <font>
        <b/>
        <i val="0"/>
        <color rgb="FFFF0000"/>
      </font>
    </dxf>
    <dxf>
      <font>
        <condense val="0"/>
        <extend val="0"/>
        <color indexed="41"/>
      </font>
    </dxf>
    <dxf>
      <font>
        <b/>
        <i val="0"/>
        <strike val="0"/>
        <color rgb="FFFF0000"/>
      </font>
      <numFmt numFmtId="30" formatCode="@"/>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microsoft.com/office/2007/relationships/hdphoto" Target="../media/hdphoto1.wdp"/><Relationship Id="rId18" Type="http://schemas.openxmlformats.org/officeDocument/2006/relationships/image" Target="../media/image15.png"/><Relationship Id="rId26" Type="http://schemas.openxmlformats.org/officeDocument/2006/relationships/image" Target="../media/image19.png"/><Relationship Id="rId39" Type="http://schemas.microsoft.com/office/2007/relationships/hdphoto" Target="../media/hdphoto13.wdp"/><Relationship Id="rId3" Type="http://schemas.openxmlformats.org/officeDocument/2006/relationships/image" Target="../media/image3.jpeg"/><Relationship Id="rId21" Type="http://schemas.microsoft.com/office/2007/relationships/hdphoto" Target="../media/hdphoto5.wdp"/><Relationship Id="rId34" Type="http://schemas.openxmlformats.org/officeDocument/2006/relationships/image" Target="../media/image24.png"/><Relationship Id="rId42" Type="http://schemas.openxmlformats.org/officeDocument/2006/relationships/image" Target="../media/image28.png"/><Relationship Id="rId7" Type="http://schemas.openxmlformats.org/officeDocument/2006/relationships/image" Target="../media/image7.png"/><Relationship Id="rId12" Type="http://schemas.openxmlformats.org/officeDocument/2006/relationships/image" Target="../media/image12.png"/><Relationship Id="rId17" Type="http://schemas.microsoft.com/office/2007/relationships/hdphoto" Target="../media/hdphoto3.wdp"/><Relationship Id="rId25" Type="http://schemas.microsoft.com/office/2007/relationships/hdphoto" Target="../media/hdphoto7.wdp"/><Relationship Id="rId33" Type="http://schemas.microsoft.com/office/2007/relationships/hdphoto" Target="../media/hdphoto10.wdp"/><Relationship Id="rId38" Type="http://schemas.openxmlformats.org/officeDocument/2006/relationships/image" Target="../media/image26.png"/><Relationship Id="rId46" Type="http://schemas.microsoft.com/office/2007/relationships/hdphoto" Target="../media/hdphoto16.wdp"/><Relationship Id="rId2" Type="http://schemas.openxmlformats.org/officeDocument/2006/relationships/image" Target="../media/image2.jpeg"/><Relationship Id="rId16" Type="http://schemas.openxmlformats.org/officeDocument/2006/relationships/image" Target="../media/image14.png"/><Relationship Id="rId20" Type="http://schemas.openxmlformats.org/officeDocument/2006/relationships/image" Target="../media/image16.png"/><Relationship Id="rId29" Type="http://schemas.openxmlformats.org/officeDocument/2006/relationships/image" Target="../media/image21.png"/><Relationship Id="rId41" Type="http://schemas.microsoft.com/office/2007/relationships/hdphoto" Target="../media/hdphoto14.wdp"/><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18.png"/><Relationship Id="rId32" Type="http://schemas.openxmlformats.org/officeDocument/2006/relationships/image" Target="../media/image23.png"/><Relationship Id="rId37" Type="http://schemas.microsoft.com/office/2007/relationships/hdphoto" Target="../media/hdphoto12.wdp"/><Relationship Id="rId40" Type="http://schemas.openxmlformats.org/officeDocument/2006/relationships/image" Target="../media/image27.png"/><Relationship Id="rId45" Type="http://schemas.openxmlformats.org/officeDocument/2006/relationships/image" Target="../media/image30.png"/><Relationship Id="rId5" Type="http://schemas.openxmlformats.org/officeDocument/2006/relationships/image" Target="../media/image5.jpeg"/><Relationship Id="rId15" Type="http://schemas.microsoft.com/office/2007/relationships/hdphoto" Target="../media/hdphoto2.wdp"/><Relationship Id="rId23" Type="http://schemas.microsoft.com/office/2007/relationships/hdphoto" Target="../media/hdphoto6.wdp"/><Relationship Id="rId28" Type="http://schemas.openxmlformats.org/officeDocument/2006/relationships/image" Target="../media/image20.png"/><Relationship Id="rId36" Type="http://schemas.openxmlformats.org/officeDocument/2006/relationships/image" Target="../media/image25.png"/><Relationship Id="rId10" Type="http://schemas.openxmlformats.org/officeDocument/2006/relationships/image" Target="../media/image10.png"/><Relationship Id="rId19" Type="http://schemas.microsoft.com/office/2007/relationships/hdphoto" Target="../media/hdphoto4.wdp"/><Relationship Id="rId31" Type="http://schemas.microsoft.com/office/2007/relationships/hdphoto" Target="../media/hdphoto9.wdp"/><Relationship Id="rId44" Type="http://schemas.openxmlformats.org/officeDocument/2006/relationships/image" Target="../media/image29.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3.png"/><Relationship Id="rId22" Type="http://schemas.openxmlformats.org/officeDocument/2006/relationships/image" Target="../media/image17.png"/><Relationship Id="rId27" Type="http://schemas.microsoft.com/office/2007/relationships/hdphoto" Target="../media/hdphoto8.wdp"/><Relationship Id="rId30" Type="http://schemas.openxmlformats.org/officeDocument/2006/relationships/image" Target="../media/image22.png"/><Relationship Id="rId35" Type="http://schemas.microsoft.com/office/2007/relationships/hdphoto" Target="../media/hdphoto11.wdp"/><Relationship Id="rId43" Type="http://schemas.microsoft.com/office/2007/relationships/hdphoto" Target="../media/hdphoto15.wdp"/></Relationships>
</file>

<file path=xl/drawings/_rels/drawing2.x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png"/><Relationship Id="rId1" Type="http://schemas.openxmlformats.org/officeDocument/2006/relationships/image" Target="../media/image31.png"/><Relationship Id="rId4" Type="http://schemas.openxmlformats.org/officeDocument/2006/relationships/image" Target="../media/image34.emf"/></Relationships>
</file>

<file path=xl/drawings/_rels/drawing3.x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4" Type="http://schemas.openxmlformats.org/officeDocument/2006/relationships/image" Target="../media/image34.emf"/></Relationships>
</file>

<file path=xl/drawings/_rels/drawing4.x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png"/><Relationship Id="rId1" Type="http://schemas.openxmlformats.org/officeDocument/2006/relationships/image" Target="../media/image31.png"/><Relationship Id="rId5" Type="http://schemas.openxmlformats.org/officeDocument/2006/relationships/image" Target="../media/image37.png"/><Relationship Id="rId4" Type="http://schemas.openxmlformats.org/officeDocument/2006/relationships/image" Target="../media/image34.emf"/></Relationships>
</file>

<file path=xl/drawings/_rels/drawing5.x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png"/><Relationship Id="rId1" Type="http://schemas.openxmlformats.org/officeDocument/2006/relationships/image" Target="../media/image31.png"/><Relationship Id="rId5" Type="http://schemas.openxmlformats.org/officeDocument/2006/relationships/image" Target="../media/image37.png"/><Relationship Id="rId4" Type="http://schemas.openxmlformats.org/officeDocument/2006/relationships/image" Target="../media/image34.emf"/></Relationships>
</file>

<file path=xl/drawings/_rels/drawing6.xml.rels><?xml version="1.0" encoding="UTF-8" standalone="yes"?>
<Relationships xmlns="http://schemas.openxmlformats.org/package/2006/relationships"><Relationship Id="rId2" Type="http://schemas.openxmlformats.org/officeDocument/2006/relationships/image" Target="../media/image38.emf"/><Relationship Id="rId1"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editAs="oneCell">
    <xdr:from>
      <xdr:col>25</xdr:col>
      <xdr:colOff>175920</xdr:colOff>
      <xdr:row>127</xdr:row>
      <xdr:rowOff>127012</xdr:rowOff>
    </xdr:from>
    <xdr:to>
      <xdr:col>27</xdr:col>
      <xdr:colOff>62961</xdr:colOff>
      <xdr:row>129</xdr:row>
      <xdr:rowOff>121970</xdr:rowOff>
    </xdr:to>
    <xdr:pic>
      <xdr:nvPicPr>
        <xdr:cNvPr id="133" name="図 132"/>
        <xdr:cNvPicPr preferRelativeResize="0">
          <a:picLocks noChangeAspect="1"/>
        </xdr:cNvPicPr>
      </xdr:nvPicPr>
      <xdr:blipFill>
        <a:blip xmlns:r="http://schemas.openxmlformats.org/officeDocument/2006/relationships" r:embed="rId1"/>
        <a:stretch>
          <a:fillRect/>
        </a:stretch>
      </xdr:blipFill>
      <xdr:spPr>
        <a:xfrm>
          <a:off x="5538142" y="21796034"/>
          <a:ext cx="316019" cy="327980"/>
        </a:xfrm>
        <a:prstGeom prst="rect">
          <a:avLst/>
        </a:prstGeom>
      </xdr:spPr>
    </xdr:pic>
    <xdr:clientData/>
  </xdr:twoCellAnchor>
  <xdr:twoCellAnchor>
    <xdr:from>
      <xdr:col>27</xdr:col>
      <xdr:colOff>112964</xdr:colOff>
      <xdr:row>123</xdr:row>
      <xdr:rowOff>151989</xdr:rowOff>
    </xdr:from>
    <xdr:to>
      <xdr:col>28</xdr:col>
      <xdr:colOff>98588</xdr:colOff>
      <xdr:row>124</xdr:row>
      <xdr:rowOff>19568</xdr:rowOff>
    </xdr:to>
    <xdr:sp macro="" textlink="">
      <xdr:nvSpPr>
        <xdr:cNvPr id="197" name="正方形/長方形 196"/>
        <xdr:cNvSpPr/>
      </xdr:nvSpPr>
      <xdr:spPr>
        <a:xfrm>
          <a:off x="5880339" y="21255897"/>
          <a:ext cx="199230" cy="36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125950</xdr:colOff>
      <xdr:row>128</xdr:row>
      <xdr:rowOff>9446</xdr:rowOff>
    </xdr:from>
    <xdr:to>
      <xdr:col>29</xdr:col>
      <xdr:colOff>182628</xdr:colOff>
      <xdr:row>132</xdr:row>
      <xdr:rowOff>163736</xdr:rowOff>
    </xdr:to>
    <xdr:sp macro="" textlink="">
      <xdr:nvSpPr>
        <xdr:cNvPr id="1071" name="フリーフォーム 1070"/>
        <xdr:cNvSpPr/>
      </xdr:nvSpPr>
      <xdr:spPr>
        <a:xfrm>
          <a:off x="5907074" y="21858694"/>
          <a:ext cx="484909" cy="821827"/>
        </a:xfrm>
        <a:custGeom>
          <a:avLst/>
          <a:gdLst>
            <a:gd name="connsiteX0" fmla="*/ 0 w 491207"/>
            <a:gd name="connsiteY0" fmla="*/ 0 h 818678"/>
            <a:gd name="connsiteX1" fmla="*/ 0 w 491207"/>
            <a:gd name="connsiteY1" fmla="*/ 818678 h 818678"/>
            <a:gd name="connsiteX2" fmla="*/ 491207 w 491207"/>
            <a:gd name="connsiteY2" fmla="*/ 818678 h 818678"/>
            <a:gd name="connsiteX3" fmla="*/ 491207 w 491207"/>
            <a:gd name="connsiteY3" fmla="*/ 0 h 818678"/>
          </a:gdLst>
          <a:ahLst/>
          <a:cxnLst>
            <a:cxn ang="0">
              <a:pos x="connsiteX0" y="connsiteY0"/>
            </a:cxn>
            <a:cxn ang="0">
              <a:pos x="connsiteX1" y="connsiteY1"/>
            </a:cxn>
            <a:cxn ang="0">
              <a:pos x="connsiteX2" y="connsiteY2"/>
            </a:cxn>
            <a:cxn ang="0">
              <a:pos x="connsiteX3" y="connsiteY3"/>
            </a:cxn>
          </a:cxnLst>
          <a:rect l="l" t="t" r="r" b="b"/>
          <a:pathLst>
            <a:path w="491207" h="818678">
              <a:moveTo>
                <a:pt x="0" y="0"/>
              </a:moveTo>
              <a:lnTo>
                <a:pt x="0" y="818678"/>
              </a:lnTo>
              <a:lnTo>
                <a:pt x="491207" y="818678"/>
              </a:lnTo>
              <a:lnTo>
                <a:pt x="491207" y="0"/>
              </a:ln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200025</xdr:colOff>
      <xdr:row>14</xdr:row>
      <xdr:rowOff>0</xdr:rowOff>
    </xdr:from>
    <xdr:to>
      <xdr:col>25</xdr:col>
      <xdr:colOff>85725</xdr:colOff>
      <xdr:row>14</xdr:row>
      <xdr:rowOff>161925</xdr:rowOff>
    </xdr:to>
    <xdr:pic>
      <xdr:nvPicPr>
        <xdr:cNvPr id="1084" name="図 17" descr="120.jpg">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8775" y="200977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200025</xdr:colOff>
      <xdr:row>14</xdr:row>
      <xdr:rowOff>0</xdr:rowOff>
    </xdr:from>
    <xdr:to>
      <xdr:col>21</xdr:col>
      <xdr:colOff>85725</xdr:colOff>
      <xdr:row>14</xdr:row>
      <xdr:rowOff>161925</xdr:rowOff>
    </xdr:to>
    <xdr:pic>
      <xdr:nvPicPr>
        <xdr:cNvPr id="1085" name="図 18" descr="140.jpg">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86275" y="200977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200025</xdr:colOff>
      <xdr:row>13</xdr:row>
      <xdr:rowOff>180975</xdr:rowOff>
    </xdr:from>
    <xdr:to>
      <xdr:col>17</xdr:col>
      <xdr:colOff>85725</xdr:colOff>
      <xdr:row>14</xdr:row>
      <xdr:rowOff>161925</xdr:rowOff>
    </xdr:to>
    <xdr:pic>
      <xdr:nvPicPr>
        <xdr:cNvPr id="1086" name="図 19" descr="160.jpg">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33775" y="200977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202222</xdr:colOff>
      <xdr:row>14</xdr:row>
      <xdr:rowOff>14289</xdr:rowOff>
    </xdr:from>
    <xdr:to>
      <xdr:col>29</xdr:col>
      <xdr:colOff>74167</xdr:colOff>
      <xdr:row>14</xdr:row>
      <xdr:rowOff>146539</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7307872" y="2538414"/>
          <a:ext cx="595932" cy="1322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xdr:col>
      <xdr:colOff>0</xdr:colOff>
      <xdr:row>3</xdr:row>
      <xdr:rowOff>66674</xdr:rowOff>
    </xdr:from>
    <xdr:to>
      <xdr:col>30</xdr:col>
      <xdr:colOff>129540</xdr:colOff>
      <xdr:row>5</xdr:row>
      <xdr:rowOff>99059</xdr:rowOff>
    </xdr:to>
    <xdr:sp macro="" textlink="">
      <xdr:nvSpPr>
        <xdr:cNvPr id="15" name="Text Box 335">
          <a:extLst>
            <a:ext uri="{FF2B5EF4-FFF2-40B4-BE49-F238E27FC236}">
              <a16:creationId xmlns:a16="http://schemas.microsoft.com/office/drawing/2014/main" id="{00000000-0008-0000-0000-000002000000}"/>
            </a:ext>
          </a:extLst>
        </xdr:cNvPr>
        <xdr:cNvSpPr txBox="1">
          <a:spLocks noChangeArrowheads="1"/>
        </xdr:cNvSpPr>
      </xdr:nvSpPr>
      <xdr:spPr bwMode="auto">
        <a:xfrm>
          <a:off x="137160" y="66674"/>
          <a:ext cx="6316980" cy="367665"/>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45720" tIns="27432" rIns="45720" bIns="0" anchor="t" upright="1"/>
        <a:lstStyle/>
        <a:p>
          <a:pPr algn="ctr" rtl="1">
            <a:defRPr sz="1000"/>
          </a:pPr>
          <a:r>
            <a:rPr lang="ja-JP" altLang="en-US" sz="2000" b="0" i="0" strike="noStrike">
              <a:solidFill>
                <a:srgbClr val="000000"/>
              </a:solidFill>
              <a:latin typeface="HGPｺﾞｼｯｸE" panose="020B0900000000000000" pitchFamily="50" charset="-128"/>
              <a:ea typeface="HGPｺﾞｼｯｸE" panose="020B0900000000000000" pitchFamily="50" charset="-128"/>
            </a:rPr>
            <a:t>排水能力に関する設計のポイント</a:t>
          </a:r>
          <a:r>
            <a:rPr lang="ja-JP" altLang="en-US" sz="1600" b="0" i="0" strike="noStrike">
              <a:solidFill>
                <a:srgbClr val="000000"/>
              </a:solidFill>
              <a:latin typeface="Meiryo UI" panose="020B0604030504040204" pitchFamily="50" charset="-128"/>
              <a:ea typeface="Meiryo UI" panose="020B0604030504040204" pitchFamily="50" charset="-128"/>
            </a:rPr>
            <a:t>（⑤より高排水のみの基準）</a:t>
          </a:r>
          <a:endParaRPr lang="en-US" altLang="ja-JP" sz="1600" b="0" i="0" strike="noStrike">
            <a:solidFill>
              <a:srgbClr val="000000"/>
            </a:solidFill>
            <a:latin typeface="Meiryo UI" panose="020B0604030504040204" pitchFamily="50" charset="-128"/>
            <a:ea typeface="Meiryo UI" panose="020B0604030504040204" pitchFamily="50" charset="-128"/>
          </a:endParaRPr>
        </a:p>
        <a:p>
          <a:pPr algn="ctr" rtl="1">
            <a:defRPr sz="1000"/>
          </a:pPr>
          <a:endParaRPr lang="ja-JP" altLang="en-US" sz="2000" b="0" i="0" strike="noStrike">
            <a:solidFill>
              <a:srgbClr val="000000"/>
            </a:solidFill>
            <a:latin typeface="HGPｺﾞｼｯｸE" panose="020B0900000000000000" pitchFamily="50" charset="-128"/>
            <a:ea typeface="HGPｺﾞｼｯｸE" panose="020B0900000000000000" pitchFamily="50" charset="-128"/>
          </a:endParaRPr>
        </a:p>
      </xdr:txBody>
    </xdr:sp>
    <xdr:clientData/>
  </xdr:twoCellAnchor>
  <xdr:twoCellAnchor editAs="oneCell">
    <xdr:from>
      <xdr:col>2</xdr:col>
      <xdr:colOff>38100</xdr:colOff>
      <xdr:row>8</xdr:row>
      <xdr:rowOff>28575</xdr:rowOff>
    </xdr:from>
    <xdr:to>
      <xdr:col>10</xdr:col>
      <xdr:colOff>190500</xdr:colOff>
      <xdr:row>21</xdr:row>
      <xdr:rowOff>152400</xdr:rowOff>
    </xdr:to>
    <xdr:pic>
      <xdr:nvPicPr>
        <xdr:cNvPr id="16" name="図 16" descr="名称未設定-1.jpg">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8620" y="912495"/>
          <a:ext cx="1859280" cy="2463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56101</xdr:colOff>
      <xdr:row>22</xdr:row>
      <xdr:rowOff>50308</xdr:rowOff>
    </xdr:from>
    <xdr:to>
      <xdr:col>30</xdr:col>
      <xdr:colOff>68508</xdr:colOff>
      <xdr:row>41</xdr:row>
      <xdr:rowOff>163390</xdr:rowOff>
    </xdr:to>
    <xdr:pic>
      <xdr:nvPicPr>
        <xdr:cNvPr id="17" name="図 3" descr="2.png">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20381" y="3464068"/>
          <a:ext cx="2572727" cy="3587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45</xdr:row>
      <xdr:rowOff>123825</xdr:rowOff>
    </xdr:from>
    <xdr:to>
      <xdr:col>16</xdr:col>
      <xdr:colOff>57150</xdr:colOff>
      <xdr:row>52</xdr:row>
      <xdr:rowOff>161925</xdr:rowOff>
    </xdr:to>
    <xdr:pic>
      <xdr:nvPicPr>
        <xdr:cNvPr id="18" name="図 4" descr="3.png">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0045" y="7774305"/>
          <a:ext cx="3034665" cy="1287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76200</xdr:colOff>
      <xdr:row>45</xdr:row>
      <xdr:rowOff>47625</xdr:rowOff>
    </xdr:from>
    <xdr:to>
      <xdr:col>30</xdr:col>
      <xdr:colOff>171450</xdr:colOff>
      <xdr:row>52</xdr:row>
      <xdr:rowOff>152400</xdr:rowOff>
    </xdr:to>
    <xdr:pic>
      <xdr:nvPicPr>
        <xdr:cNvPr id="19" name="図 5" descr="4.png">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413760" y="7698105"/>
          <a:ext cx="3082290" cy="1354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133350</xdr:colOff>
      <xdr:row>55</xdr:row>
      <xdr:rowOff>114300</xdr:rowOff>
    </xdr:from>
    <xdr:to>
      <xdr:col>30</xdr:col>
      <xdr:colOff>95250</xdr:colOff>
      <xdr:row>63</xdr:row>
      <xdr:rowOff>123824</xdr:rowOff>
    </xdr:to>
    <xdr:pic>
      <xdr:nvPicPr>
        <xdr:cNvPr id="20" name="図 6" descr="5.png">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64030" y="9555480"/>
          <a:ext cx="4655820" cy="1449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211455</xdr:colOff>
      <xdr:row>33</xdr:row>
      <xdr:rowOff>47625</xdr:rowOff>
    </xdr:from>
    <xdr:to>
      <xdr:col>16</xdr:col>
      <xdr:colOff>171450</xdr:colOff>
      <xdr:row>41</xdr:row>
      <xdr:rowOff>57150</xdr:rowOff>
    </xdr:to>
    <xdr:grpSp>
      <xdr:nvGrpSpPr>
        <xdr:cNvPr id="21" name="グループ化 7">
          <a:extLst>
            <a:ext uri="{FF2B5EF4-FFF2-40B4-BE49-F238E27FC236}">
              <a16:creationId xmlns:a16="http://schemas.microsoft.com/office/drawing/2014/main" id="{00000000-0008-0000-0000-00003B040000}"/>
            </a:ext>
          </a:extLst>
        </xdr:cNvPr>
        <xdr:cNvGrpSpPr>
          <a:grpSpLocks/>
        </xdr:cNvGrpSpPr>
      </xdr:nvGrpSpPr>
      <xdr:grpSpPr bwMode="auto">
        <a:xfrm>
          <a:off x="428102" y="5396566"/>
          <a:ext cx="3209701" cy="1443878"/>
          <a:chOff x="1372333" y="6094080"/>
          <a:chExt cx="3578120" cy="1473165"/>
        </a:xfrm>
      </xdr:grpSpPr>
      <xdr:pic>
        <xdr:nvPicPr>
          <xdr:cNvPr id="22" name="図 8" descr="1.png">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72333" y="6094080"/>
            <a:ext cx="3578120" cy="1473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3" name="テキスト ボックス 22">
            <a:extLst>
              <a:ext uri="{FF2B5EF4-FFF2-40B4-BE49-F238E27FC236}">
                <a16:creationId xmlns:a16="http://schemas.microsoft.com/office/drawing/2014/main" id="{00000000-0008-0000-0000-00000A000000}"/>
              </a:ext>
            </a:extLst>
          </xdr:cNvPr>
          <xdr:cNvSpPr txBox="1"/>
        </xdr:nvSpPr>
        <xdr:spPr>
          <a:xfrm>
            <a:off x="1469039" y="6199994"/>
            <a:ext cx="2591719" cy="125170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nSpc>
                <a:spcPts val="1000"/>
              </a:lnSpc>
            </a:pPr>
            <a:r>
              <a:rPr kumimoji="1" lang="ja-JP" altLang="en-US" sz="1000">
                <a:latin typeface="Meiryo UI" panose="020B0604030504040204" pitchFamily="50" charset="-128"/>
                <a:ea typeface="Meiryo UI" panose="020B0604030504040204" pitchFamily="50" charset="-128"/>
              </a:rPr>
              <a:t>当該する屋根に接して立ち上がる大きな外壁面がある建物で、近接して、他の　建物がなく、斜めに降る雨を外壁面全面に受けるような場合（立体駐車場等）は雨が垂直面と３０</a:t>
            </a:r>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の角度で吹きつけるのものとして、その外壁面の面積の</a:t>
            </a:r>
            <a:r>
              <a:rPr kumimoji="1" lang="en-US" altLang="ja-JP" sz="1000" b="1">
                <a:latin typeface="Meiryo UI" panose="020B0604030504040204" pitchFamily="50" charset="-128"/>
                <a:ea typeface="Meiryo UI" panose="020B0604030504040204" pitchFamily="50" charset="-128"/>
              </a:rPr>
              <a:t>50</a:t>
            </a:r>
            <a:r>
              <a:rPr kumimoji="1" lang="ja-JP" altLang="en-US" sz="1000" b="1">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を屋根投影面積に加算するものとすると安全です。</a:t>
            </a:r>
          </a:p>
        </xdr:txBody>
      </xdr:sp>
    </xdr:grpSp>
    <xdr:clientData/>
  </xdr:twoCellAnchor>
  <xdr:twoCellAnchor editAs="oneCell">
    <xdr:from>
      <xdr:col>22</xdr:col>
      <xdr:colOff>200025</xdr:colOff>
      <xdr:row>14</xdr:row>
      <xdr:rowOff>0</xdr:rowOff>
    </xdr:from>
    <xdr:to>
      <xdr:col>25</xdr:col>
      <xdr:colOff>85725</xdr:colOff>
      <xdr:row>14</xdr:row>
      <xdr:rowOff>161925</xdr:rowOff>
    </xdr:to>
    <xdr:pic>
      <xdr:nvPicPr>
        <xdr:cNvPr id="24" name="図 17" descr="120.jpg">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7745" y="1965960"/>
          <a:ext cx="52578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200025</xdr:colOff>
      <xdr:row>14</xdr:row>
      <xdr:rowOff>0</xdr:rowOff>
    </xdr:from>
    <xdr:to>
      <xdr:col>21</xdr:col>
      <xdr:colOff>85725</xdr:colOff>
      <xdr:row>14</xdr:row>
      <xdr:rowOff>161925</xdr:rowOff>
    </xdr:to>
    <xdr:pic>
      <xdr:nvPicPr>
        <xdr:cNvPr id="25" name="図 18" descr="140.jpg">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64305" y="1965960"/>
          <a:ext cx="52578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200025</xdr:colOff>
      <xdr:row>13</xdr:row>
      <xdr:rowOff>180975</xdr:rowOff>
    </xdr:from>
    <xdr:to>
      <xdr:col>17</xdr:col>
      <xdr:colOff>85725</xdr:colOff>
      <xdr:row>14</xdr:row>
      <xdr:rowOff>161925</xdr:rowOff>
    </xdr:to>
    <xdr:pic>
      <xdr:nvPicPr>
        <xdr:cNvPr id="26" name="図 19" descr="160.jpg">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10865" y="1964055"/>
          <a:ext cx="525780" cy="163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202222</xdr:colOff>
      <xdr:row>14</xdr:row>
      <xdr:rowOff>14289</xdr:rowOff>
    </xdr:from>
    <xdr:to>
      <xdr:col>29</xdr:col>
      <xdr:colOff>74167</xdr:colOff>
      <xdr:row>14</xdr:row>
      <xdr:rowOff>146539</xdr:rowOff>
    </xdr:to>
    <xdr:sp macro="" textlink="">
      <xdr:nvSpPr>
        <xdr:cNvPr id="27" name="正方形/長方形 26">
          <a:extLst>
            <a:ext uri="{FF2B5EF4-FFF2-40B4-BE49-F238E27FC236}">
              <a16:creationId xmlns:a16="http://schemas.microsoft.com/office/drawing/2014/main" id="{00000000-0008-0000-0000-00000E000000}"/>
            </a:ext>
          </a:extLst>
        </xdr:cNvPr>
        <xdr:cNvSpPr/>
      </xdr:nvSpPr>
      <xdr:spPr>
        <a:xfrm>
          <a:off x="5673382" y="1980249"/>
          <a:ext cx="512025" cy="1322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editAs="oneCell">
    <xdr:from>
      <xdr:col>2</xdr:col>
      <xdr:colOff>165879</xdr:colOff>
      <xdr:row>73</xdr:row>
      <xdr:rowOff>18983</xdr:rowOff>
    </xdr:from>
    <xdr:to>
      <xdr:col>6</xdr:col>
      <xdr:colOff>65449</xdr:colOff>
      <xdr:row>77</xdr:row>
      <xdr:rowOff>156859</xdr:rowOff>
    </xdr:to>
    <xdr:pic>
      <xdr:nvPicPr>
        <xdr:cNvPr id="28" name="図 27"/>
        <xdr:cNvPicPr>
          <a:picLocks noChangeAspect="1"/>
        </xdr:cNvPicPr>
      </xdr:nvPicPr>
      <xdr:blipFill>
        <a:blip xmlns:r="http://schemas.openxmlformats.org/officeDocument/2006/relationships" r:embed="rId11"/>
        <a:stretch>
          <a:fillRect/>
        </a:stretch>
      </xdr:blipFill>
      <xdr:spPr>
        <a:xfrm>
          <a:off x="516399" y="12721523"/>
          <a:ext cx="753010" cy="808436"/>
        </a:xfrm>
        <a:prstGeom prst="rect">
          <a:avLst/>
        </a:prstGeom>
      </xdr:spPr>
    </xdr:pic>
    <xdr:clientData/>
  </xdr:twoCellAnchor>
  <xdr:oneCellAnchor>
    <xdr:from>
      <xdr:col>1</xdr:col>
      <xdr:colOff>46222</xdr:colOff>
      <xdr:row>76</xdr:row>
      <xdr:rowOff>73478</xdr:rowOff>
    </xdr:from>
    <xdr:ext cx="1729926" cy="431144"/>
    <xdr:sp macro="" textlink="">
      <xdr:nvSpPr>
        <xdr:cNvPr id="29" name="テキスト ボックス 28"/>
        <xdr:cNvSpPr txBox="1"/>
      </xdr:nvSpPr>
      <xdr:spPr>
        <a:xfrm>
          <a:off x="183382" y="13278938"/>
          <a:ext cx="1729926" cy="4311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latin typeface="Meiryo UI" panose="020B0604030504040204" pitchFamily="50" charset="-128"/>
              <a:ea typeface="Meiryo UI" panose="020B0604030504040204" pitchFamily="50" charset="-128"/>
            </a:rPr>
            <a:t>VP</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VU</a:t>
          </a:r>
        </a:p>
        <a:p>
          <a:r>
            <a:rPr kumimoji="1" lang="en-US" altLang="ja-JP" sz="800">
              <a:latin typeface="Meiryo UI" panose="020B0604030504040204" pitchFamily="50" charset="-128"/>
              <a:ea typeface="Meiryo UI" panose="020B0604030504040204" pitchFamily="50" charset="-128"/>
            </a:rPr>
            <a:t>75</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100</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P125</a:t>
          </a:r>
          <a:r>
            <a:rPr kumimoji="1" lang="ja-JP" altLang="en-US" sz="800">
              <a:latin typeface="Meiryo UI" panose="020B0604030504040204" pitchFamily="50" charset="-128"/>
              <a:ea typeface="Meiryo UI" panose="020B0604030504040204" pitchFamily="50" charset="-128"/>
            </a:rPr>
            <a:t>用</a:t>
          </a:r>
        </a:p>
      </xdr:txBody>
    </xdr:sp>
    <xdr:clientData/>
  </xdr:oneCellAnchor>
  <xdr:oneCellAnchor>
    <xdr:from>
      <xdr:col>2</xdr:col>
      <xdr:colOff>76085</xdr:colOff>
      <xdr:row>71</xdr:row>
      <xdr:rowOff>166294</xdr:rowOff>
    </xdr:from>
    <xdr:ext cx="951351" cy="225703"/>
    <xdr:sp macro="" textlink="">
      <xdr:nvSpPr>
        <xdr:cNvPr id="30" name="テキスト ボックス 29"/>
        <xdr:cNvSpPr txBox="1"/>
      </xdr:nvSpPr>
      <xdr:spPr>
        <a:xfrm>
          <a:off x="426605" y="12533554"/>
          <a:ext cx="951351"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HGPｺﾞｼｯｸE" panose="020B0900000000000000" pitchFamily="50" charset="-128"/>
              <a:ea typeface="HGPｺﾞｼｯｸE" panose="020B0900000000000000" pitchFamily="50" charset="-128"/>
            </a:rPr>
            <a:t>高排水自在ドレン</a:t>
          </a:r>
          <a:endParaRPr kumimoji="1" lang="en-US" altLang="ja-JP" sz="800">
            <a:latin typeface="HGPｺﾞｼｯｸE" panose="020B0900000000000000" pitchFamily="50" charset="-128"/>
            <a:ea typeface="HGPｺﾞｼｯｸE" panose="020B0900000000000000" pitchFamily="50" charset="-128"/>
          </a:endParaRPr>
        </a:p>
      </xdr:txBody>
    </xdr:sp>
    <xdr:clientData/>
  </xdr:oneCellAnchor>
  <xdr:oneCellAnchor>
    <xdr:from>
      <xdr:col>1</xdr:col>
      <xdr:colOff>114217</xdr:colOff>
      <xdr:row>69</xdr:row>
      <xdr:rowOff>3764</xdr:rowOff>
    </xdr:from>
    <xdr:ext cx="5115568" cy="325730"/>
    <xdr:sp macro="" textlink="">
      <xdr:nvSpPr>
        <xdr:cNvPr id="31" name="テキスト ボックス 30"/>
        <xdr:cNvSpPr txBox="1"/>
      </xdr:nvSpPr>
      <xdr:spPr>
        <a:xfrm>
          <a:off x="330864" y="11867058"/>
          <a:ext cx="5115568"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HGPｺﾞｼｯｸE" panose="020B0900000000000000" pitchFamily="50" charset="-128"/>
              <a:ea typeface="HGPｺﾞｼｯｸE" panose="020B0900000000000000" pitchFamily="50" charset="-128"/>
            </a:rPr>
            <a:t>⑤ 高排水たてとい使用部材に関しての制限（以下高排水の基準）</a:t>
          </a:r>
          <a:endParaRPr kumimoji="1" lang="en-US" altLang="ja-JP" sz="1400">
            <a:latin typeface="HGPｺﾞｼｯｸE" panose="020B0900000000000000" pitchFamily="50" charset="-128"/>
            <a:ea typeface="HGPｺﾞｼｯｸE" panose="020B0900000000000000" pitchFamily="50" charset="-128"/>
          </a:endParaRPr>
        </a:p>
      </xdr:txBody>
    </xdr:sp>
    <xdr:clientData/>
  </xdr:oneCellAnchor>
  <xdr:twoCellAnchor>
    <xdr:from>
      <xdr:col>8</xdr:col>
      <xdr:colOff>180552</xdr:colOff>
      <xdr:row>81</xdr:row>
      <xdr:rowOff>38654</xdr:rowOff>
    </xdr:from>
    <xdr:to>
      <xdr:col>12</xdr:col>
      <xdr:colOff>202262</xdr:colOff>
      <xdr:row>87</xdr:row>
      <xdr:rowOff>27752</xdr:rowOff>
    </xdr:to>
    <xdr:pic>
      <xdr:nvPicPr>
        <xdr:cNvPr id="32" name="図 31"/>
        <xdr:cNvPicPr>
          <a:picLocks noChangeAspect="1"/>
        </xdr:cNvPicPr>
      </xdr:nvPicPr>
      <xdr:blipFill>
        <a:blip xmlns:r="http://schemas.openxmlformats.org/officeDocument/2006/relationships" r:embed="rId12">
          <a:extLst>
            <a:ext uri="{BEBA8EAE-BF5A-486C-A8C5-ECC9F3942E4B}">
              <a14:imgProps xmlns:a14="http://schemas.microsoft.com/office/drawing/2010/main">
                <a14:imgLayer r:embed="rId13">
                  <a14:imgEffect>
                    <a14:sharpenSoften amount="5000"/>
                  </a14:imgEffect>
                  <a14:imgEffect>
                    <a14:brightnessContrast bright="10000" contrast="5000"/>
                  </a14:imgEffect>
                </a14:imgLayer>
              </a14:imgProps>
            </a:ext>
          </a:extLst>
        </a:blip>
        <a:stretch>
          <a:fillRect/>
        </a:stretch>
      </xdr:blipFill>
      <xdr:spPr>
        <a:xfrm>
          <a:off x="1811232" y="14082314"/>
          <a:ext cx="875150" cy="994938"/>
        </a:xfrm>
        <a:prstGeom prst="rect">
          <a:avLst/>
        </a:prstGeom>
      </xdr:spPr>
    </xdr:pic>
    <xdr:clientData/>
  </xdr:twoCellAnchor>
  <xdr:twoCellAnchor>
    <xdr:from>
      <xdr:col>4</xdr:col>
      <xdr:colOff>38107</xdr:colOff>
      <xdr:row>82</xdr:row>
      <xdr:rowOff>36188</xdr:rowOff>
    </xdr:from>
    <xdr:to>
      <xdr:col>7</xdr:col>
      <xdr:colOff>91730</xdr:colOff>
      <xdr:row>86</xdr:row>
      <xdr:rowOff>20961</xdr:rowOff>
    </xdr:to>
    <xdr:pic>
      <xdr:nvPicPr>
        <xdr:cNvPr id="33" name="図 32"/>
        <xdr:cNvPicPr>
          <a:picLocks noChangeAspect="1"/>
        </xdr:cNvPicPr>
      </xdr:nvPicPr>
      <xdr:blipFill>
        <a:blip xmlns:r="http://schemas.openxmlformats.org/officeDocument/2006/relationships" r:embed="rId14">
          <a:extLst>
            <a:ext uri="{BEBA8EAE-BF5A-486C-A8C5-ECC9F3942E4B}">
              <a14:imgProps xmlns:a14="http://schemas.microsoft.com/office/drawing/2010/main">
                <a14:imgLayer r:embed="rId15">
                  <a14:imgEffect>
                    <a14:sharpenSoften amount="5000"/>
                  </a14:imgEffect>
                  <a14:imgEffect>
                    <a14:brightnessContrast bright="10000" contrast="5000"/>
                  </a14:imgEffect>
                </a14:imgLayer>
              </a14:imgProps>
            </a:ext>
          </a:extLst>
        </a:blip>
        <a:stretch>
          <a:fillRect/>
        </a:stretch>
      </xdr:blipFill>
      <xdr:spPr>
        <a:xfrm>
          <a:off x="815347" y="14247488"/>
          <a:ext cx="693703" cy="655333"/>
        </a:xfrm>
        <a:prstGeom prst="rect">
          <a:avLst/>
        </a:prstGeom>
      </xdr:spPr>
    </xdr:pic>
    <xdr:clientData/>
  </xdr:twoCellAnchor>
  <xdr:twoCellAnchor>
    <xdr:from>
      <xdr:col>2</xdr:col>
      <xdr:colOff>99447</xdr:colOff>
      <xdr:row>83</xdr:row>
      <xdr:rowOff>136356</xdr:rowOff>
    </xdr:from>
    <xdr:to>
      <xdr:col>5</xdr:col>
      <xdr:colOff>73597</xdr:colOff>
      <xdr:row>86</xdr:row>
      <xdr:rowOff>168440</xdr:rowOff>
    </xdr:to>
    <xdr:pic>
      <xdr:nvPicPr>
        <xdr:cNvPr id="34" name="図 33"/>
        <xdr:cNvPicPr>
          <a:picLocks noChangeAspect="1"/>
        </xdr:cNvPicPr>
      </xdr:nvPicPr>
      <xdr:blipFill>
        <a:blip xmlns:r="http://schemas.openxmlformats.org/officeDocument/2006/relationships" r:embed="rId16">
          <a:extLst>
            <a:ext uri="{BEBA8EAE-BF5A-486C-A8C5-ECC9F3942E4B}">
              <a14:imgProps xmlns:a14="http://schemas.microsoft.com/office/drawing/2010/main">
                <a14:imgLayer r:embed="rId17">
                  <a14:imgEffect>
                    <a14:sharpenSoften amount="5000"/>
                  </a14:imgEffect>
                  <a14:imgEffect>
                    <a14:brightnessContrast bright="10000" contrast="5000"/>
                  </a14:imgEffect>
                </a14:imgLayer>
              </a14:imgProps>
            </a:ext>
          </a:extLst>
        </a:blip>
        <a:stretch>
          <a:fillRect/>
        </a:stretch>
      </xdr:blipFill>
      <xdr:spPr>
        <a:xfrm>
          <a:off x="449967" y="14515296"/>
          <a:ext cx="614230" cy="535004"/>
        </a:xfrm>
        <a:prstGeom prst="rect">
          <a:avLst/>
        </a:prstGeom>
      </xdr:spPr>
    </xdr:pic>
    <xdr:clientData/>
  </xdr:twoCellAnchor>
  <xdr:twoCellAnchor>
    <xdr:from>
      <xdr:col>22</xdr:col>
      <xdr:colOff>48467</xdr:colOff>
      <xdr:row>81</xdr:row>
      <xdr:rowOff>40832</xdr:rowOff>
    </xdr:from>
    <xdr:to>
      <xdr:col>25</xdr:col>
      <xdr:colOff>191986</xdr:colOff>
      <xdr:row>88</xdr:row>
      <xdr:rowOff>12803</xdr:rowOff>
    </xdr:to>
    <xdr:pic>
      <xdr:nvPicPr>
        <xdr:cNvPr id="35" name="図 34"/>
        <xdr:cNvPicPr>
          <a:picLocks noChangeAspect="1"/>
        </xdr:cNvPicPr>
      </xdr:nvPicPr>
      <xdr:blipFill>
        <a:blip xmlns:r="http://schemas.openxmlformats.org/officeDocument/2006/relationships" r:embed="rId18">
          <a:extLst>
            <a:ext uri="{BEBA8EAE-BF5A-486C-A8C5-ECC9F3942E4B}">
              <a14:imgProps xmlns:a14="http://schemas.microsoft.com/office/drawing/2010/main">
                <a14:imgLayer r:embed="rId19">
                  <a14:imgEffect>
                    <a14:sharpenSoften amount="5000"/>
                  </a14:imgEffect>
                  <a14:imgEffect>
                    <a14:brightnessContrast bright="10000" contrast="5000"/>
                  </a14:imgEffect>
                </a14:imgLayer>
              </a14:imgProps>
            </a:ext>
          </a:extLst>
        </a:blip>
        <a:stretch>
          <a:fillRect/>
        </a:stretch>
      </xdr:blipFill>
      <xdr:spPr>
        <a:xfrm>
          <a:off x="4666187" y="14084492"/>
          <a:ext cx="783599" cy="1145451"/>
        </a:xfrm>
        <a:prstGeom prst="rect">
          <a:avLst/>
        </a:prstGeom>
      </xdr:spPr>
    </xdr:pic>
    <xdr:clientData/>
  </xdr:twoCellAnchor>
  <xdr:twoCellAnchor editAs="oneCell">
    <xdr:from>
      <xdr:col>16</xdr:col>
      <xdr:colOff>88433</xdr:colOff>
      <xdr:row>82</xdr:row>
      <xdr:rowOff>125842</xdr:rowOff>
    </xdr:from>
    <xdr:to>
      <xdr:col>18</xdr:col>
      <xdr:colOff>205610</xdr:colOff>
      <xdr:row>86</xdr:row>
      <xdr:rowOff>30526</xdr:rowOff>
    </xdr:to>
    <xdr:pic>
      <xdr:nvPicPr>
        <xdr:cNvPr id="36" name="図 35"/>
        <xdr:cNvPicPr>
          <a:picLocks noChangeAspect="1"/>
        </xdr:cNvPicPr>
      </xdr:nvPicPr>
      <xdr:blipFill>
        <a:blip xmlns:r="http://schemas.openxmlformats.org/officeDocument/2006/relationships" r:embed="rId20">
          <a:extLst>
            <a:ext uri="{BEBA8EAE-BF5A-486C-A8C5-ECC9F3942E4B}">
              <a14:imgProps xmlns:a14="http://schemas.microsoft.com/office/drawing/2010/main">
                <a14:imgLayer r:embed="rId21">
                  <a14:imgEffect>
                    <a14:sharpenSoften amount="40000"/>
                  </a14:imgEffect>
                  <a14:imgEffect>
                    <a14:brightnessContrast bright="15000" contrast="5000"/>
                  </a14:imgEffect>
                </a14:imgLayer>
              </a14:imgProps>
            </a:ext>
          </a:extLst>
        </a:blip>
        <a:stretch>
          <a:fillRect/>
        </a:stretch>
      </xdr:blipFill>
      <xdr:spPr>
        <a:xfrm>
          <a:off x="3425993" y="14337142"/>
          <a:ext cx="543897" cy="575244"/>
        </a:xfrm>
        <a:prstGeom prst="rect">
          <a:avLst/>
        </a:prstGeom>
      </xdr:spPr>
    </xdr:pic>
    <xdr:clientData/>
  </xdr:twoCellAnchor>
  <xdr:twoCellAnchor>
    <xdr:from>
      <xdr:col>6</xdr:col>
      <xdr:colOff>197054</xdr:colOff>
      <xdr:row>87</xdr:row>
      <xdr:rowOff>1</xdr:rowOff>
    </xdr:from>
    <xdr:to>
      <xdr:col>16</xdr:col>
      <xdr:colOff>40105</xdr:colOff>
      <xdr:row>88</xdr:row>
      <xdr:rowOff>40105</xdr:rowOff>
    </xdr:to>
    <xdr:sp macro="" textlink="">
      <xdr:nvSpPr>
        <xdr:cNvPr id="37" name="テキスト ボックス 14"/>
        <xdr:cNvSpPr txBox="1"/>
      </xdr:nvSpPr>
      <xdr:spPr>
        <a:xfrm>
          <a:off x="1401014" y="15049501"/>
          <a:ext cx="1976651" cy="207744"/>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700">
              <a:latin typeface="HGPｺﾞｼｯｸE" panose="020B0900000000000000" pitchFamily="50" charset="-128"/>
              <a:ea typeface="HGPｺﾞｼｯｸE" panose="020B0900000000000000" pitchFamily="50" charset="-128"/>
            </a:rPr>
            <a:t>※ </a:t>
          </a:r>
          <a:r>
            <a:rPr kumimoji="1" lang="ja-JP" altLang="en-US" sz="700">
              <a:latin typeface="HGPｺﾞｼｯｸE" panose="020B0900000000000000" pitchFamily="50" charset="-128"/>
              <a:ea typeface="HGPｺﾞｼｯｸE" panose="020B0900000000000000" pitchFamily="50" charset="-128"/>
            </a:rPr>
            <a:t>９０</a:t>
          </a:r>
          <a:r>
            <a:rPr kumimoji="1" lang="en-US" altLang="ja-JP" sz="700">
              <a:latin typeface="HGPｺﾞｼｯｸE" panose="020B0900000000000000" pitchFamily="50" charset="-128"/>
              <a:ea typeface="HGPｺﾞｼｯｸE" panose="020B0900000000000000" pitchFamily="50" charset="-128"/>
            </a:rPr>
            <a:t>°</a:t>
          </a:r>
          <a:r>
            <a:rPr kumimoji="1" lang="ja-JP" altLang="en-US" sz="700">
              <a:latin typeface="HGPｺﾞｼｯｸE" panose="020B0900000000000000" pitchFamily="50" charset="-128"/>
              <a:ea typeface="HGPｺﾞｼｯｸE" panose="020B0900000000000000" pitchFamily="50" charset="-128"/>
            </a:rPr>
            <a:t>エルボ</a:t>
          </a:r>
          <a:r>
            <a:rPr kumimoji="1" lang="en-US" altLang="ja-JP" sz="700">
              <a:latin typeface="HGPｺﾞｼｯｸE" panose="020B0900000000000000" pitchFamily="50" charset="-128"/>
              <a:ea typeface="HGPｺﾞｼｯｸE" panose="020B0900000000000000" pitchFamily="50" charset="-128"/>
            </a:rPr>
            <a:t>DL</a:t>
          </a:r>
          <a:r>
            <a:rPr kumimoji="1" lang="ja-JP" altLang="en-US" sz="700">
              <a:latin typeface="HGPｺﾞｼｯｸE" panose="020B0900000000000000" pitchFamily="50" charset="-128"/>
              <a:ea typeface="HGPｺﾞｼｯｸE" panose="020B0900000000000000" pitchFamily="50" charset="-128"/>
            </a:rPr>
            <a:t>は地中埋設管</a:t>
          </a:r>
          <a:r>
            <a:rPr lang="ja-JP" altLang="en-US" sz="700">
              <a:latin typeface="HGPｺﾞｼｯｸE" panose="020B0900000000000000" pitchFamily="50" charset="-128"/>
              <a:ea typeface="HGPｺﾞｼｯｸE" panose="020B0900000000000000" pitchFamily="50" charset="-128"/>
            </a:rPr>
            <a:t>でも使用不可</a:t>
          </a:r>
          <a:endParaRPr kumimoji="1" lang="ja-JP" altLang="en-US" sz="700">
            <a:latin typeface="HGPｺﾞｼｯｸE" panose="020B0900000000000000" pitchFamily="50" charset="-128"/>
            <a:ea typeface="HGPｺﾞｼｯｸE" panose="020B0900000000000000" pitchFamily="50" charset="-128"/>
          </a:endParaRPr>
        </a:p>
      </xdr:txBody>
    </xdr:sp>
    <xdr:clientData/>
  </xdr:twoCellAnchor>
  <xdr:twoCellAnchor>
    <xdr:from>
      <xdr:col>14</xdr:col>
      <xdr:colOff>55231</xdr:colOff>
      <xdr:row>81</xdr:row>
      <xdr:rowOff>29441</xdr:rowOff>
    </xdr:from>
    <xdr:to>
      <xdr:col>16</xdr:col>
      <xdr:colOff>129624</xdr:colOff>
      <xdr:row>83</xdr:row>
      <xdr:rowOff>162592</xdr:rowOff>
    </xdr:to>
    <xdr:sp macro="" textlink="">
      <xdr:nvSpPr>
        <xdr:cNvPr id="38" name="テキスト ボックス 40"/>
        <xdr:cNvSpPr txBox="1"/>
      </xdr:nvSpPr>
      <xdr:spPr>
        <a:xfrm>
          <a:off x="2966071" y="14073101"/>
          <a:ext cx="501113" cy="46843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2400" b="1">
              <a:solidFill>
                <a:srgbClr val="FF0000"/>
              </a:solidFill>
              <a:latin typeface="HGPｺﾞｼｯｸE" panose="020B0900000000000000" pitchFamily="50" charset="-128"/>
              <a:ea typeface="HGPｺﾞｼｯｸE" panose="020B0900000000000000" pitchFamily="50" charset="-128"/>
            </a:rPr>
            <a:t>×</a:t>
          </a:r>
          <a:endParaRPr kumimoji="1" lang="ja-JP" altLang="en-US" sz="2400" b="1">
            <a:solidFill>
              <a:srgbClr val="FF0000"/>
            </a:solidFill>
            <a:latin typeface="HGPｺﾞｼｯｸE" panose="020B0900000000000000" pitchFamily="50" charset="-128"/>
            <a:ea typeface="HGPｺﾞｼｯｸE" panose="020B0900000000000000" pitchFamily="50" charset="-128"/>
          </a:endParaRPr>
        </a:p>
      </xdr:txBody>
    </xdr:sp>
    <xdr:clientData/>
  </xdr:twoCellAnchor>
  <xdr:twoCellAnchor>
    <xdr:from>
      <xdr:col>25</xdr:col>
      <xdr:colOff>103393</xdr:colOff>
      <xdr:row>80</xdr:row>
      <xdr:rowOff>144936</xdr:rowOff>
    </xdr:from>
    <xdr:to>
      <xdr:col>27</xdr:col>
      <xdr:colOff>184529</xdr:colOff>
      <xdr:row>83</xdr:row>
      <xdr:rowOff>109645</xdr:rowOff>
    </xdr:to>
    <xdr:sp macro="" textlink="">
      <xdr:nvSpPr>
        <xdr:cNvPr id="39" name="テキスト ボックス 58"/>
        <xdr:cNvSpPr txBox="1"/>
      </xdr:nvSpPr>
      <xdr:spPr>
        <a:xfrm>
          <a:off x="5361193" y="14020956"/>
          <a:ext cx="507856" cy="46762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2400" b="1">
              <a:solidFill>
                <a:srgbClr val="FF0000"/>
              </a:solidFill>
              <a:latin typeface="HGPｺﾞｼｯｸE" panose="020B0900000000000000" pitchFamily="50" charset="-128"/>
              <a:ea typeface="HGPｺﾞｼｯｸE" panose="020B0900000000000000" pitchFamily="50" charset="-128"/>
            </a:rPr>
            <a:t>×</a:t>
          </a:r>
          <a:endParaRPr kumimoji="1" lang="ja-JP" altLang="en-US" sz="2400" b="1">
            <a:solidFill>
              <a:srgbClr val="FF0000"/>
            </a:solidFill>
            <a:latin typeface="HGPｺﾞｼｯｸE" panose="020B0900000000000000" pitchFamily="50" charset="-128"/>
            <a:ea typeface="HGPｺﾞｼｯｸE" panose="020B0900000000000000" pitchFamily="50" charset="-128"/>
          </a:endParaRPr>
        </a:p>
      </xdr:txBody>
    </xdr:sp>
    <xdr:clientData/>
  </xdr:twoCellAnchor>
  <xdr:twoCellAnchor editAs="oneCell">
    <xdr:from>
      <xdr:col>19</xdr:col>
      <xdr:colOff>93282</xdr:colOff>
      <xdr:row>81</xdr:row>
      <xdr:rowOff>73931</xdr:rowOff>
    </xdr:from>
    <xdr:to>
      <xdr:col>21</xdr:col>
      <xdr:colOff>168785</xdr:colOff>
      <xdr:row>87</xdr:row>
      <xdr:rowOff>48127</xdr:rowOff>
    </xdr:to>
    <xdr:pic>
      <xdr:nvPicPr>
        <xdr:cNvPr id="40" name="図 39"/>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sharpenSoften amount="50000"/>
                  </a14:imgEffect>
                  <a14:imgEffect>
                    <a14:brightnessContrast bright="10000" contrast="5000"/>
                  </a14:imgEffect>
                </a14:imgLayer>
              </a14:imgProps>
            </a:ext>
          </a:extLst>
        </a:blip>
        <a:stretch>
          <a:fillRect/>
        </a:stretch>
      </xdr:blipFill>
      <xdr:spPr>
        <a:xfrm>
          <a:off x="4070922" y="14117591"/>
          <a:ext cx="502223" cy="980036"/>
        </a:xfrm>
        <a:prstGeom prst="rect">
          <a:avLst/>
        </a:prstGeom>
      </xdr:spPr>
    </xdr:pic>
    <xdr:clientData/>
  </xdr:twoCellAnchor>
  <xdr:twoCellAnchor>
    <xdr:from>
      <xdr:col>1</xdr:col>
      <xdr:colOff>75444</xdr:colOff>
      <xdr:row>80</xdr:row>
      <xdr:rowOff>92825</xdr:rowOff>
    </xdr:from>
    <xdr:to>
      <xdr:col>30</xdr:col>
      <xdr:colOff>136358</xdr:colOff>
      <xdr:row>88</xdr:row>
      <xdr:rowOff>51568</xdr:rowOff>
    </xdr:to>
    <xdr:sp macro="" textlink="">
      <xdr:nvSpPr>
        <xdr:cNvPr id="41" name="角丸四角形 40"/>
        <xdr:cNvSpPr/>
      </xdr:nvSpPr>
      <xdr:spPr>
        <a:xfrm>
          <a:off x="212604" y="13968845"/>
          <a:ext cx="6248354" cy="1299863"/>
        </a:xfrm>
        <a:prstGeom prst="roundRect">
          <a:avLst>
            <a:gd name="adj" fmla="val 5103"/>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16</xdr:col>
      <xdr:colOff>32775</xdr:colOff>
      <xdr:row>86</xdr:row>
      <xdr:rowOff>3058</xdr:rowOff>
    </xdr:from>
    <xdr:to>
      <xdr:col>20</xdr:col>
      <xdr:colOff>202354</xdr:colOff>
      <xdr:row>87</xdr:row>
      <xdr:rowOff>60319</xdr:rowOff>
    </xdr:to>
    <xdr:sp macro="" textlink="">
      <xdr:nvSpPr>
        <xdr:cNvPr id="42" name="テキスト ボックス 24"/>
        <xdr:cNvSpPr txBox="1"/>
      </xdr:nvSpPr>
      <xdr:spPr>
        <a:xfrm>
          <a:off x="3370335" y="14884918"/>
          <a:ext cx="1023019" cy="22490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800">
              <a:latin typeface="HGPｺﾞｼｯｸM" panose="020B0600000000000000" pitchFamily="50" charset="-128"/>
              <a:ea typeface="HGPｺﾞｼｯｸM" panose="020B0600000000000000" pitchFamily="50" charset="-128"/>
            </a:rPr>
            <a:t>排水管カバー</a:t>
          </a:r>
        </a:p>
      </xdr:txBody>
    </xdr:sp>
    <xdr:clientData/>
  </xdr:twoCellAnchor>
  <xdr:twoCellAnchor>
    <xdr:from>
      <xdr:col>25</xdr:col>
      <xdr:colOff>106684</xdr:colOff>
      <xdr:row>81</xdr:row>
      <xdr:rowOff>106033</xdr:rowOff>
    </xdr:from>
    <xdr:to>
      <xdr:col>31</xdr:col>
      <xdr:colOff>2</xdr:colOff>
      <xdr:row>88</xdr:row>
      <xdr:rowOff>54937</xdr:rowOff>
    </xdr:to>
    <xdr:grpSp>
      <xdr:nvGrpSpPr>
        <xdr:cNvPr id="43" name="グループ化 42"/>
        <xdr:cNvGrpSpPr/>
      </xdr:nvGrpSpPr>
      <xdr:grpSpPr>
        <a:xfrm>
          <a:off x="5522860" y="13941562"/>
          <a:ext cx="1193201" cy="1099375"/>
          <a:chOff x="4712943" y="14303289"/>
          <a:chExt cx="1188032" cy="1127632"/>
        </a:xfrm>
      </xdr:grpSpPr>
      <xdr:grpSp>
        <xdr:nvGrpSpPr>
          <xdr:cNvPr id="44" name="グループ化 43"/>
          <xdr:cNvGrpSpPr/>
        </xdr:nvGrpSpPr>
        <xdr:grpSpPr>
          <a:xfrm>
            <a:off x="5148803" y="14303289"/>
            <a:ext cx="696030" cy="910090"/>
            <a:chOff x="7113472" y="3308970"/>
            <a:chExt cx="425321" cy="615688"/>
          </a:xfrm>
        </xdr:grpSpPr>
        <xdr:sp macro="" textlink="">
          <xdr:nvSpPr>
            <xdr:cNvPr id="46" name="円柱 45"/>
            <xdr:cNvSpPr/>
          </xdr:nvSpPr>
          <xdr:spPr>
            <a:xfrm>
              <a:off x="7119375" y="3672552"/>
              <a:ext cx="218075" cy="172806"/>
            </a:xfrm>
            <a:prstGeom prst="can">
              <a:avLst>
                <a:gd name="adj" fmla="val 50000"/>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47" name="円柱 46"/>
            <xdr:cNvSpPr/>
          </xdr:nvSpPr>
          <xdr:spPr>
            <a:xfrm>
              <a:off x="7123280" y="3473433"/>
              <a:ext cx="214170" cy="278202"/>
            </a:xfrm>
            <a:prstGeom prst="can">
              <a:avLst>
                <a:gd name="adj" fmla="val 41781"/>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48" name="円柱 47"/>
            <xdr:cNvSpPr/>
          </xdr:nvSpPr>
          <xdr:spPr>
            <a:xfrm>
              <a:off x="7113472" y="3308970"/>
              <a:ext cx="228323" cy="261419"/>
            </a:xfrm>
            <a:prstGeom prst="can">
              <a:avLst>
                <a:gd name="adj" fmla="val 41781"/>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49" name="円柱 48"/>
            <xdr:cNvSpPr/>
          </xdr:nvSpPr>
          <xdr:spPr>
            <a:xfrm rot="5630278">
              <a:off x="7272293" y="3570271"/>
              <a:ext cx="180000" cy="144000"/>
            </a:xfrm>
            <a:prstGeom prst="can">
              <a:avLst>
                <a:gd name="adj" fmla="val 50000"/>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50" name="円弧 49"/>
            <xdr:cNvSpPr/>
          </xdr:nvSpPr>
          <xdr:spPr>
            <a:xfrm rot="9186236">
              <a:off x="7191449" y="3509747"/>
              <a:ext cx="243855" cy="219467"/>
            </a:xfrm>
            <a:prstGeom prst="arc">
              <a:avLst>
                <a:gd name="adj1" fmla="val 17997050"/>
                <a:gd name="adj2" fmla="val 20979906"/>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p>
          </xdr:txBody>
        </xdr:sp>
        <xdr:sp macro="" textlink="">
          <xdr:nvSpPr>
            <xdr:cNvPr id="51" name="円弧 50"/>
            <xdr:cNvSpPr/>
          </xdr:nvSpPr>
          <xdr:spPr>
            <a:xfrm rot="15538412">
              <a:off x="7173314" y="3559180"/>
              <a:ext cx="367457" cy="363500"/>
            </a:xfrm>
            <a:prstGeom prst="arc">
              <a:avLst>
                <a:gd name="adj1" fmla="val 19021150"/>
                <a:gd name="adj2" fmla="val 0"/>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p>
          </xdr:txBody>
        </xdr:sp>
        <xdr:sp macro="" textlink="">
          <xdr:nvSpPr>
            <xdr:cNvPr id="52" name="円弧 51"/>
            <xdr:cNvSpPr/>
          </xdr:nvSpPr>
          <xdr:spPr>
            <a:xfrm>
              <a:off x="7123582" y="3315086"/>
              <a:ext cx="213868" cy="75690"/>
            </a:xfrm>
            <a:prstGeom prst="arc">
              <a:avLst>
                <a:gd name="adj1" fmla="val 626393"/>
                <a:gd name="adj2" fmla="val 21222276"/>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p>
          </xdr:txBody>
        </xdr:sp>
        <xdr:sp macro="" textlink="">
          <xdr:nvSpPr>
            <xdr:cNvPr id="53" name="円弧 52"/>
            <xdr:cNvSpPr/>
          </xdr:nvSpPr>
          <xdr:spPr>
            <a:xfrm rot="5400000">
              <a:off x="7323433" y="3629130"/>
              <a:ext cx="152254" cy="45719"/>
            </a:xfrm>
            <a:prstGeom prst="arc">
              <a:avLst>
                <a:gd name="adj1" fmla="val 626393"/>
                <a:gd name="adj2" fmla="val 107036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p>
          </xdr:txBody>
        </xdr:sp>
      </xdr:grpSp>
      <xdr:sp macro="" textlink="">
        <xdr:nvSpPr>
          <xdr:cNvPr id="45" name="テキスト ボックス 63"/>
          <xdr:cNvSpPr txBox="1"/>
        </xdr:nvSpPr>
        <xdr:spPr>
          <a:xfrm>
            <a:off x="4712943" y="15103668"/>
            <a:ext cx="1188032" cy="32725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latin typeface="HGPｺﾞｼｯｸM" panose="020B0600000000000000" pitchFamily="50" charset="-128"/>
                <a:ea typeface="HGPｺﾞｼｯｸM" panose="020B0600000000000000" pitchFamily="50" charset="-128"/>
              </a:rPr>
              <a:t>スライドチーズ</a:t>
            </a:r>
            <a:endParaRPr kumimoji="1" lang="en-US" altLang="ja-JP" sz="700">
              <a:latin typeface="HGPｺﾞｼｯｸM" panose="020B0600000000000000" pitchFamily="50" charset="-128"/>
              <a:ea typeface="HGPｺﾞｼｯｸM" panose="020B0600000000000000" pitchFamily="50" charset="-128"/>
            </a:endParaRPr>
          </a:p>
          <a:p>
            <a:pPr algn="ctr"/>
            <a:r>
              <a:rPr kumimoji="1" lang="ja-JP" altLang="en-US" sz="700">
                <a:latin typeface="HGPｺﾞｼｯｸM" panose="020B0600000000000000" pitchFamily="50" charset="-128"/>
                <a:ea typeface="HGPｺﾞｼｯｸM" panose="020B0600000000000000" pitchFamily="50" charset="-128"/>
              </a:rPr>
              <a:t>（納まりによって使用可）</a:t>
            </a:r>
          </a:p>
        </xdr:txBody>
      </xdr:sp>
    </xdr:grpSp>
    <xdr:clientData/>
  </xdr:twoCellAnchor>
  <xdr:twoCellAnchor>
    <xdr:from>
      <xdr:col>6</xdr:col>
      <xdr:colOff>173098</xdr:colOff>
      <xdr:row>72</xdr:row>
      <xdr:rowOff>47170</xdr:rowOff>
    </xdr:from>
    <xdr:to>
      <xdr:col>18</xdr:col>
      <xdr:colOff>109190</xdr:colOff>
      <xdr:row>77</xdr:row>
      <xdr:rowOff>127584</xdr:rowOff>
    </xdr:to>
    <xdr:grpSp>
      <xdr:nvGrpSpPr>
        <xdr:cNvPr id="54" name="グループ化 53"/>
        <xdr:cNvGrpSpPr>
          <a:grpSpLocks noChangeAspect="1"/>
        </xdr:cNvGrpSpPr>
      </xdr:nvGrpSpPr>
      <xdr:grpSpPr>
        <a:xfrm>
          <a:off x="1472980" y="12403523"/>
          <a:ext cx="2535857" cy="902179"/>
          <a:chOff x="98535" y="5198216"/>
          <a:chExt cx="2943120" cy="1091217"/>
        </a:xfrm>
      </xdr:grpSpPr>
      <xdr:pic>
        <xdr:nvPicPr>
          <xdr:cNvPr id="55" name="図 54"/>
          <xdr:cNvPicPr>
            <a:picLocks noChangeAspect="1"/>
          </xdr:cNvPicPr>
        </xdr:nvPicPr>
        <xdr:blipFill>
          <a:blip xmlns:r="http://schemas.openxmlformats.org/officeDocument/2006/relationships" r:embed="rId24">
            <a:extLst>
              <a:ext uri="{BEBA8EAE-BF5A-486C-A8C5-ECC9F3942E4B}">
                <a14:imgProps xmlns:a14="http://schemas.microsoft.com/office/drawing/2010/main">
                  <a14:imgLayer r:embed="rId25">
                    <a14:imgEffect>
                      <a14:sharpenSoften amount="5000"/>
                    </a14:imgEffect>
                    <a14:imgEffect>
                      <a14:brightnessContrast bright="10000" contrast="5000"/>
                    </a14:imgEffect>
                  </a14:imgLayer>
                </a14:imgProps>
              </a:ext>
            </a:extLst>
          </a:blip>
          <a:stretch>
            <a:fillRect/>
          </a:stretch>
        </xdr:blipFill>
        <xdr:spPr>
          <a:xfrm>
            <a:off x="181036" y="5274374"/>
            <a:ext cx="2860619" cy="1015059"/>
          </a:xfrm>
          <a:prstGeom prst="rect">
            <a:avLst/>
          </a:prstGeom>
        </xdr:spPr>
      </xdr:pic>
      <xdr:sp macro="" textlink="">
        <xdr:nvSpPr>
          <xdr:cNvPr id="56" name="テキスト ボックス 26"/>
          <xdr:cNvSpPr txBox="1"/>
        </xdr:nvSpPr>
        <xdr:spPr>
          <a:xfrm>
            <a:off x="98535" y="5199629"/>
            <a:ext cx="468397" cy="48142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900" b="1">
                <a:solidFill>
                  <a:srgbClr val="0000FF"/>
                </a:solidFill>
                <a:latin typeface="HGP創英角ｺﾞｼｯｸUB" panose="020B0900000000000000" pitchFamily="50" charset="-128"/>
                <a:ea typeface="HGP創英角ｺﾞｼｯｸUB" panose="020B0900000000000000" pitchFamily="50" charset="-128"/>
              </a:rPr>
              <a:t>〇</a:t>
            </a:r>
          </a:p>
        </xdr:txBody>
      </xdr:sp>
      <xdr:sp macro="" textlink="">
        <xdr:nvSpPr>
          <xdr:cNvPr id="57" name="テキスト ボックス 27"/>
          <xdr:cNvSpPr txBox="1"/>
        </xdr:nvSpPr>
        <xdr:spPr>
          <a:xfrm>
            <a:off x="1162599" y="5205484"/>
            <a:ext cx="468397" cy="48142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900" b="1">
                <a:solidFill>
                  <a:srgbClr val="0000FF"/>
                </a:solidFill>
                <a:latin typeface="HGP創英角ｺﾞｼｯｸUB" panose="020B0900000000000000" pitchFamily="50" charset="-128"/>
                <a:ea typeface="HGP創英角ｺﾞｼｯｸUB" panose="020B0900000000000000" pitchFamily="50" charset="-128"/>
              </a:rPr>
              <a:t>〇</a:t>
            </a:r>
          </a:p>
        </xdr:txBody>
      </xdr:sp>
      <xdr:sp macro="" textlink="">
        <xdr:nvSpPr>
          <xdr:cNvPr id="58" name="テキスト ボックス 28"/>
          <xdr:cNvSpPr txBox="1"/>
        </xdr:nvSpPr>
        <xdr:spPr>
          <a:xfrm>
            <a:off x="2109060" y="5198216"/>
            <a:ext cx="468397" cy="48142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900" b="1">
                <a:solidFill>
                  <a:srgbClr val="0000FF"/>
                </a:solidFill>
                <a:latin typeface="HGP創英角ｺﾞｼｯｸUB" panose="020B0900000000000000" pitchFamily="50" charset="-128"/>
                <a:ea typeface="HGP創英角ｺﾞｼｯｸUB" panose="020B0900000000000000" pitchFamily="50" charset="-128"/>
              </a:rPr>
              <a:t>〇</a:t>
            </a:r>
          </a:p>
        </xdr:txBody>
      </xdr:sp>
    </xdr:grpSp>
    <xdr:clientData/>
  </xdr:twoCellAnchor>
  <xdr:twoCellAnchor>
    <xdr:from>
      <xdr:col>18</xdr:col>
      <xdr:colOff>88182</xdr:colOff>
      <xdr:row>72</xdr:row>
      <xdr:rowOff>23776</xdr:rowOff>
    </xdr:from>
    <xdr:to>
      <xdr:col>30</xdr:col>
      <xdr:colOff>112005</xdr:colOff>
      <xdr:row>79</xdr:row>
      <xdr:rowOff>80396</xdr:rowOff>
    </xdr:to>
    <xdr:grpSp>
      <xdr:nvGrpSpPr>
        <xdr:cNvPr id="59" name="グループ化 58"/>
        <xdr:cNvGrpSpPr>
          <a:grpSpLocks noChangeAspect="1"/>
        </xdr:cNvGrpSpPr>
      </xdr:nvGrpSpPr>
      <xdr:grpSpPr>
        <a:xfrm>
          <a:off x="3987829" y="12380129"/>
          <a:ext cx="2623588" cy="1207091"/>
          <a:chOff x="2986320" y="5064366"/>
          <a:chExt cx="2951183" cy="1414239"/>
        </a:xfrm>
      </xdr:grpSpPr>
      <xdr:pic>
        <xdr:nvPicPr>
          <xdr:cNvPr id="60" name="図 59"/>
          <xdr:cNvPicPr>
            <a:picLocks noChangeAspect="1"/>
          </xdr:cNvPicPr>
        </xdr:nvPicPr>
        <xdr:blipFill>
          <a:blip xmlns:r="http://schemas.openxmlformats.org/officeDocument/2006/relationships" r:embed="rId26">
            <a:extLst>
              <a:ext uri="{BEBA8EAE-BF5A-486C-A8C5-ECC9F3942E4B}">
                <a14:imgProps xmlns:a14="http://schemas.microsoft.com/office/drawing/2010/main">
                  <a14:imgLayer r:embed="rId27">
                    <a14:imgEffect>
                      <a14:sharpenSoften amount="5000"/>
                    </a14:imgEffect>
                    <a14:imgEffect>
                      <a14:brightnessContrast bright="10000" contrast="5000"/>
                    </a14:imgEffect>
                  </a14:imgLayer>
                </a14:imgProps>
              </a:ext>
            </a:extLst>
          </a:blip>
          <a:stretch>
            <a:fillRect/>
          </a:stretch>
        </xdr:blipFill>
        <xdr:spPr>
          <a:xfrm>
            <a:off x="3058424" y="5111712"/>
            <a:ext cx="2879079" cy="1366893"/>
          </a:xfrm>
          <a:prstGeom prst="rect">
            <a:avLst/>
          </a:prstGeom>
        </xdr:spPr>
      </xdr:pic>
      <xdr:sp macro="" textlink="">
        <xdr:nvSpPr>
          <xdr:cNvPr id="61" name="テキスト ボックス 29"/>
          <xdr:cNvSpPr txBox="1"/>
        </xdr:nvSpPr>
        <xdr:spPr>
          <a:xfrm>
            <a:off x="2986320" y="5064366"/>
            <a:ext cx="468397" cy="46581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900" b="1">
                <a:solidFill>
                  <a:srgbClr val="0000FF"/>
                </a:solidFill>
                <a:latin typeface="HGP創英角ｺﾞｼｯｸUB" panose="020B0900000000000000" pitchFamily="50" charset="-128"/>
                <a:ea typeface="HGP創英角ｺﾞｼｯｸUB" panose="020B0900000000000000" pitchFamily="50" charset="-128"/>
              </a:rPr>
              <a:t>〇</a:t>
            </a:r>
          </a:p>
        </xdr:txBody>
      </xdr:sp>
      <xdr:sp macro="" textlink="">
        <xdr:nvSpPr>
          <xdr:cNvPr id="62" name="テキスト ボックス 30"/>
          <xdr:cNvSpPr txBox="1"/>
        </xdr:nvSpPr>
        <xdr:spPr>
          <a:xfrm>
            <a:off x="3941846" y="5073240"/>
            <a:ext cx="468397" cy="46581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900" b="1">
                <a:solidFill>
                  <a:srgbClr val="0000FF"/>
                </a:solidFill>
                <a:latin typeface="HGP創英角ｺﾞｼｯｸUB" panose="020B0900000000000000" pitchFamily="50" charset="-128"/>
                <a:ea typeface="HGP創英角ｺﾞｼｯｸUB" panose="020B0900000000000000" pitchFamily="50" charset="-128"/>
              </a:rPr>
              <a:t>〇</a:t>
            </a:r>
          </a:p>
        </xdr:txBody>
      </xdr:sp>
      <xdr:sp macro="" textlink="">
        <xdr:nvSpPr>
          <xdr:cNvPr id="63" name="テキスト ボックス 31"/>
          <xdr:cNvSpPr txBox="1"/>
        </xdr:nvSpPr>
        <xdr:spPr>
          <a:xfrm>
            <a:off x="4943009" y="5073242"/>
            <a:ext cx="468397" cy="46581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900" b="1">
                <a:solidFill>
                  <a:srgbClr val="0000FF"/>
                </a:solidFill>
                <a:latin typeface="HGP創英角ｺﾞｼｯｸUB" panose="020B0900000000000000" pitchFamily="50" charset="-128"/>
                <a:ea typeface="HGP創英角ｺﾞｼｯｸUB" panose="020B0900000000000000" pitchFamily="50" charset="-128"/>
              </a:rPr>
              <a:t>〇</a:t>
            </a:r>
          </a:p>
        </xdr:txBody>
      </xdr:sp>
    </xdr:grpSp>
    <xdr:clientData/>
  </xdr:twoCellAnchor>
  <xdr:twoCellAnchor>
    <xdr:from>
      <xdr:col>20</xdr:col>
      <xdr:colOff>127970</xdr:colOff>
      <xdr:row>74</xdr:row>
      <xdr:rowOff>145420</xdr:rowOff>
    </xdr:from>
    <xdr:to>
      <xdr:col>21</xdr:col>
      <xdr:colOff>29084</xdr:colOff>
      <xdr:row>76</xdr:row>
      <xdr:rowOff>40718</xdr:rowOff>
    </xdr:to>
    <xdr:sp macro="" textlink="">
      <xdr:nvSpPr>
        <xdr:cNvPr id="64" name="下矢印 63"/>
        <xdr:cNvSpPr/>
      </xdr:nvSpPr>
      <xdr:spPr>
        <a:xfrm>
          <a:off x="4318970" y="13015600"/>
          <a:ext cx="114474" cy="230578"/>
        </a:xfrm>
        <a:prstGeom prst="downArrow">
          <a:avLst>
            <a:gd name="adj1" fmla="val 50000"/>
            <a:gd name="adj2" fmla="val 84837"/>
          </a:avLst>
        </a:prstGeom>
        <a:solidFill>
          <a:srgbClr val="DDDDDD"/>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40717</xdr:colOff>
      <xdr:row>74</xdr:row>
      <xdr:rowOff>136072</xdr:rowOff>
    </xdr:from>
    <xdr:to>
      <xdr:col>21</xdr:col>
      <xdr:colOff>156482</xdr:colOff>
      <xdr:row>76</xdr:row>
      <xdr:rowOff>40718</xdr:rowOff>
    </xdr:to>
    <xdr:sp macro="" textlink="">
      <xdr:nvSpPr>
        <xdr:cNvPr id="65" name="下矢印 64"/>
        <xdr:cNvSpPr/>
      </xdr:nvSpPr>
      <xdr:spPr>
        <a:xfrm>
          <a:off x="4445077" y="13006252"/>
          <a:ext cx="115765" cy="239926"/>
        </a:xfrm>
        <a:prstGeom prst="downArrow">
          <a:avLst>
            <a:gd name="adj1" fmla="val 50000"/>
            <a:gd name="adj2" fmla="val 84837"/>
          </a:avLst>
        </a:prstGeom>
        <a:solidFill>
          <a:schemeClr val="bg1">
            <a:lumMod val="75000"/>
          </a:schemeClr>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56147</xdr:colOff>
      <xdr:row>80</xdr:row>
      <xdr:rowOff>144377</xdr:rowOff>
    </xdr:from>
    <xdr:ext cx="1053943" cy="225703"/>
    <xdr:sp macro="" textlink="">
      <xdr:nvSpPr>
        <xdr:cNvPr id="66" name="テキスト ボックス 65"/>
        <xdr:cNvSpPr txBox="1"/>
      </xdr:nvSpPr>
      <xdr:spPr>
        <a:xfrm>
          <a:off x="406667" y="14020397"/>
          <a:ext cx="10539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HGPｺﾞｼｯｸE" panose="020B0900000000000000" pitchFamily="50" charset="-128"/>
              <a:ea typeface="HGPｺﾞｼｯｸE" panose="020B0900000000000000" pitchFamily="50" charset="-128"/>
            </a:rPr>
            <a:t>自在ドレン（従来品）</a:t>
          </a:r>
          <a:endParaRPr kumimoji="1" lang="en-US" altLang="ja-JP" sz="800">
            <a:latin typeface="HGPｺﾞｼｯｸE" panose="020B0900000000000000" pitchFamily="50" charset="-128"/>
            <a:ea typeface="HGPｺﾞｼｯｸE" panose="020B0900000000000000" pitchFamily="50" charset="-128"/>
          </a:endParaRPr>
        </a:p>
      </xdr:txBody>
    </xdr:sp>
    <xdr:clientData/>
  </xdr:oneCellAnchor>
  <xdr:twoCellAnchor>
    <xdr:from>
      <xdr:col>1</xdr:col>
      <xdr:colOff>80210</xdr:colOff>
      <xdr:row>71</xdr:row>
      <xdr:rowOff>107941</xdr:rowOff>
    </xdr:from>
    <xdr:to>
      <xdr:col>30</xdr:col>
      <xdr:colOff>136358</xdr:colOff>
      <xdr:row>79</xdr:row>
      <xdr:rowOff>112294</xdr:rowOff>
    </xdr:to>
    <xdr:sp macro="" textlink="">
      <xdr:nvSpPr>
        <xdr:cNvPr id="67" name="角丸四角形 66"/>
        <xdr:cNvSpPr/>
      </xdr:nvSpPr>
      <xdr:spPr>
        <a:xfrm>
          <a:off x="217370" y="12475201"/>
          <a:ext cx="6243588" cy="1345473"/>
        </a:xfrm>
        <a:prstGeom prst="roundRect">
          <a:avLst>
            <a:gd name="adj" fmla="val 5103"/>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8</xdr:col>
      <xdr:colOff>124629</xdr:colOff>
      <xdr:row>70</xdr:row>
      <xdr:rowOff>104979</xdr:rowOff>
    </xdr:from>
    <xdr:to>
      <xdr:col>21</xdr:col>
      <xdr:colOff>176463</xdr:colOff>
      <xdr:row>72</xdr:row>
      <xdr:rowOff>58765</xdr:rowOff>
    </xdr:to>
    <xdr:sp macro="" textlink="">
      <xdr:nvSpPr>
        <xdr:cNvPr id="68" name="テキスト ボックス 44"/>
        <xdr:cNvSpPr txBox="1"/>
      </xdr:nvSpPr>
      <xdr:spPr>
        <a:xfrm>
          <a:off x="1755309" y="12304599"/>
          <a:ext cx="2825514" cy="289066"/>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latin typeface="HGPｺﾞｼｯｸE" panose="020B0900000000000000" pitchFamily="50" charset="-128"/>
              <a:ea typeface="HGPｺﾞｼｯｸE" panose="020B0900000000000000" pitchFamily="50" charset="-128"/>
            </a:rPr>
            <a:t>高排水（発生条件）で使用</a:t>
          </a:r>
          <a:r>
            <a:rPr kumimoji="1" lang="ja-JP" altLang="en-US" sz="1200">
              <a:solidFill>
                <a:srgbClr val="0000FF"/>
              </a:solidFill>
              <a:latin typeface="HGPｺﾞｼｯｸE" panose="020B0900000000000000" pitchFamily="50" charset="-128"/>
              <a:ea typeface="HGPｺﾞｼｯｸE" panose="020B0900000000000000" pitchFamily="50" charset="-128"/>
            </a:rPr>
            <a:t>可能</a:t>
          </a:r>
          <a:r>
            <a:rPr kumimoji="1" lang="ja-JP" altLang="en-US" sz="1200">
              <a:latin typeface="HGPｺﾞｼｯｸE" panose="020B0900000000000000" pitchFamily="50" charset="-128"/>
              <a:ea typeface="HGPｺﾞｼｯｸE" panose="020B0900000000000000" pitchFamily="50" charset="-128"/>
            </a:rPr>
            <a:t>な部材</a:t>
          </a:r>
          <a:endParaRPr kumimoji="1" lang="ja-JP" altLang="en-US" sz="900">
            <a:latin typeface="HGPｺﾞｼｯｸE" panose="020B0900000000000000" pitchFamily="50" charset="-128"/>
            <a:ea typeface="HGPｺﾞｼｯｸE" panose="020B0900000000000000" pitchFamily="50" charset="-128"/>
          </a:endParaRPr>
        </a:p>
      </xdr:txBody>
    </xdr:sp>
    <xdr:clientData/>
  </xdr:twoCellAnchor>
  <xdr:twoCellAnchor>
    <xdr:from>
      <xdr:col>7</xdr:col>
      <xdr:colOff>160752</xdr:colOff>
      <xdr:row>79</xdr:row>
      <xdr:rowOff>136358</xdr:rowOff>
    </xdr:from>
    <xdr:to>
      <xdr:col>22</xdr:col>
      <xdr:colOff>16041</xdr:colOff>
      <xdr:row>81</xdr:row>
      <xdr:rowOff>91926</xdr:rowOff>
    </xdr:to>
    <xdr:sp macro="" textlink="">
      <xdr:nvSpPr>
        <xdr:cNvPr id="69" name="テキスト ボックス 13"/>
        <xdr:cNvSpPr txBox="1"/>
      </xdr:nvSpPr>
      <xdr:spPr>
        <a:xfrm>
          <a:off x="1578072" y="13844738"/>
          <a:ext cx="3055689" cy="290848"/>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latin typeface="HGPｺﾞｼｯｸE" panose="020B0900000000000000" pitchFamily="50" charset="-128"/>
              <a:ea typeface="HGPｺﾞｼｯｸE" panose="020B0900000000000000" pitchFamily="50" charset="-128"/>
            </a:rPr>
            <a:t>高排水（発生条件）で使用</a:t>
          </a:r>
          <a:r>
            <a:rPr kumimoji="1" lang="ja-JP" altLang="en-US" sz="1200">
              <a:solidFill>
                <a:srgbClr val="FF0000"/>
              </a:solidFill>
              <a:latin typeface="HGPｺﾞｼｯｸE" panose="020B0900000000000000" pitchFamily="50" charset="-128"/>
              <a:ea typeface="HGPｺﾞｼｯｸE" panose="020B0900000000000000" pitchFamily="50" charset="-128"/>
            </a:rPr>
            <a:t>不可</a:t>
          </a:r>
          <a:r>
            <a:rPr kumimoji="1" lang="ja-JP" altLang="en-US" sz="1200">
              <a:latin typeface="HGPｺﾞｼｯｸE" panose="020B0900000000000000" pitchFamily="50" charset="-128"/>
              <a:ea typeface="HGPｺﾞｼｯｸE" panose="020B0900000000000000" pitchFamily="50" charset="-128"/>
            </a:rPr>
            <a:t>な部材</a:t>
          </a:r>
          <a:endParaRPr kumimoji="1" lang="ja-JP" altLang="en-US" sz="900">
            <a:latin typeface="HGPｺﾞｼｯｸE" panose="020B0900000000000000" pitchFamily="50" charset="-128"/>
            <a:ea typeface="HGPｺﾞｼｯｸE" panose="020B0900000000000000" pitchFamily="50" charset="-128"/>
          </a:endParaRPr>
        </a:p>
      </xdr:txBody>
    </xdr:sp>
    <xdr:clientData/>
  </xdr:twoCellAnchor>
  <xdr:twoCellAnchor editAs="oneCell">
    <xdr:from>
      <xdr:col>11</xdr:col>
      <xdr:colOff>120347</xdr:colOff>
      <xdr:row>93</xdr:row>
      <xdr:rowOff>30259</xdr:rowOff>
    </xdr:from>
    <xdr:to>
      <xdr:col>30</xdr:col>
      <xdr:colOff>67006</xdr:colOff>
      <xdr:row>99</xdr:row>
      <xdr:rowOff>104185</xdr:rowOff>
    </xdr:to>
    <xdr:pic>
      <xdr:nvPicPr>
        <xdr:cNvPr id="70" name="図 69"/>
        <xdr:cNvPicPr>
          <a:picLocks noChangeAspect="1"/>
        </xdr:cNvPicPr>
      </xdr:nvPicPr>
      <xdr:blipFill>
        <a:blip xmlns:r="http://schemas.openxmlformats.org/officeDocument/2006/relationships" r:embed="rId28"/>
        <a:stretch>
          <a:fillRect/>
        </a:stretch>
      </xdr:blipFill>
      <xdr:spPr>
        <a:xfrm>
          <a:off x="2467307" y="16062739"/>
          <a:ext cx="4000499" cy="1079766"/>
        </a:xfrm>
        <a:prstGeom prst="rect">
          <a:avLst/>
        </a:prstGeom>
      </xdr:spPr>
    </xdr:pic>
    <xdr:clientData/>
  </xdr:twoCellAnchor>
  <xdr:twoCellAnchor editAs="oneCell">
    <xdr:from>
      <xdr:col>3</xdr:col>
      <xdr:colOff>194039</xdr:colOff>
      <xdr:row>94</xdr:row>
      <xdr:rowOff>161242</xdr:rowOff>
    </xdr:from>
    <xdr:to>
      <xdr:col>8</xdr:col>
      <xdr:colOff>60960</xdr:colOff>
      <xdr:row>99</xdr:row>
      <xdr:rowOff>124779</xdr:rowOff>
    </xdr:to>
    <xdr:pic>
      <xdr:nvPicPr>
        <xdr:cNvPr id="72" name="図 71"/>
        <xdr:cNvPicPr>
          <a:picLocks noChangeAspect="1"/>
        </xdr:cNvPicPr>
      </xdr:nvPicPr>
      <xdr:blipFill>
        <a:blip xmlns:r="http://schemas.openxmlformats.org/officeDocument/2006/relationships" r:embed="rId29"/>
        <a:stretch>
          <a:fillRect/>
        </a:stretch>
      </xdr:blipFill>
      <xdr:spPr>
        <a:xfrm>
          <a:off x="834119" y="16361362"/>
          <a:ext cx="933721" cy="801737"/>
        </a:xfrm>
        <a:prstGeom prst="rect">
          <a:avLst/>
        </a:prstGeom>
      </xdr:spPr>
    </xdr:pic>
    <xdr:clientData/>
  </xdr:twoCellAnchor>
  <xdr:twoCellAnchor>
    <xdr:from>
      <xdr:col>1</xdr:col>
      <xdr:colOff>199065</xdr:colOff>
      <xdr:row>92</xdr:row>
      <xdr:rowOff>19853</xdr:rowOff>
    </xdr:from>
    <xdr:to>
      <xdr:col>13</xdr:col>
      <xdr:colOff>53135</xdr:colOff>
      <xdr:row>94</xdr:row>
      <xdr:rowOff>105251</xdr:rowOff>
    </xdr:to>
    <xdr:sp macro="" textlink="">
      <xdr:nvSpPr>
        <xdr:cNvPr id="73" name="テキスト ボックス 51"/>
        <xdr:cNvSpPr txBox="1"/>
      </xdr:nvSpPr>
      <xdr:spPr>
        <a:xfrm>
          <a:off x="412425" y="15884693"/>
          <a:ext cx="2414390" cy="42067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000">
              <a:latin typeface="HGPｺﾞｼｯｸE" panose="020B0900000000000000" pitchFamily="50" charset="-128"/>
              <a:ea typeface="HGPｺﾞｼｯｸE" panose="020B0900000000000000" pitchFamily="50" charset="-128"/>
            </a:rPr>
            <a:t>折版</a:t>
          </a:r>
          <a:r>
            <a:rPr kumimoji="1" lang="en-US" altLang="ja-JP" sz="1000">
              <a:latin typeface="HGPｺﾞｼｯｸE" panose="020B0900000000000000" pitchFamily="50" charset="-128"/>
              <a:ea typeface="HGPｺﾞｼｯｸE" panose="020B0900000000000000" pitchFamily="50" charset="-128"/>
            </a:rPr>
            <a:t>120Ⅰ</a:t>
          </a:r>
          <a:r>
            <a:rPr kumimoji="1" lang="ja-JP" altLang="en-US" sz="1000">
              <a:latin typeface="HGPｺﾞｼｯｸE" panose="020B0900000000000000" pitchFamily="50" charset="-128"/>
              <a:ea typeface="HGPｺﾞｼｯｸE" panose="020B0900000000000000" pitchFamily="50" charset="-128"/>
            </a:rPr>
            <a:t>型のみ高排水</a:t>
          </a:r>
          <a:r>
            <a:rPr kumimoji="1" lang="ja-JP" altLang="en-US" sz="1000">
              <a:solidFill>
                <a:srgbClr val="FF0000"/>
              </a:solidFill>
              <a:latin typeface="HGPｺﾞｼｯｸE" panose="020B0900000000000000" pitchFamily="50" charset="-128"/>
              <a:ea typeface="HGPｺﾞｼｯｸE" panose="020B0900000000000000" pitchFamily="50" charset="-128"/>
            </a:rPr>
            <a:t>不可</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a:p>
          <a:r>
            <a:rPr kumimoji="1" lang="ja-JP" altLang="en-US" sz="1000">
              <a:solidFill>
                <a:sysClr val="windowText" lastClr="000000"/>
              </a:solidFill>
              <a:latin typeface="HGPｺﾞｼｯｸE" panose="020B0900000000000000" pitchFamily="50" charset="-128"/>
              <a:ea typeface="HGPｺﾞｼｯｸE" panose="020B0900000000000000" pitchFamily="50" charset="-128"/>
            </a:rPr>
            <a:t>前高</a:t>
          </a:r>
          <a:r>
            <a:rPr kumimoji="1" lang="en-US" altLang="ja-JP" sz="1000">
              <a:solidFill>
                <a:sysClr val="windowText" lastClr="000000"/>
              </a:solidFill>
              <a:latin typeface="HGPｺﾞｼｯｸE" panose="020B0900000000000000" pitchFamily="50" charset="-128"/>
              <a:ea typeface="HGPｺﾞｼｯｸE" panose="020B0900000000000000" pitchFamily="50" charset="-128"/>
            </a:rPr>
            <a:t>130WIDE</a:t>
          </a:r>
          <a:r>
            <a:rPr kumimoji="1" lang="ja-JP" altLang="en-US" sz="1000">
              <a:solidFill>
                <a:sysClr val="windowText" lastClr="000000"/>
              </a:solidFill>
              <a:latin typeface="HGPｺﾞｼｯｸE" panose="020B0900000000000000" pitchFamily="50" charset="-128"/>
              <a:ea typeface="HGPｺﾞｼｯｸE" panose="020B0900000000000000" pitchFamily="50" charset="-128"/>
            </a:rPr>
            <a:t>以上は使用可</a:t>
          </a:r>
        </a:p>
      </xdr:txBody>
    </xdr:sp>
    <xdr:clientData/>
  </xdr:twoCellAnchor>
  <xdr:twoCellAnchor>
    <xdr:from>
      <xdr:col>11</xdr:col>
      <xdr:colOff>71463</xdr:colOff>
      <xdr:row>91</xdr:row>
      <xdr:rowOff>165134</xdr:rowOff>
    </xdr:from>
    <xdr:to>
      <xdr:col>29</xdr:col>
      <xdr:colOff>179010</xdr:colOff>
      <xdr:row>93</xdr:row>
      <xdr:rowOff>85512</xdr:rowOff>
    </xdr:to>
    <xdr:sp macro="" textlink="">
      <xdr:nvSpPr>
        <xdr:cNvPr id="74" name="テキスト ボックス 51"/>
        <xdr:cNvSpPr txBox="1"/>
      </xdr:nvSpPr>
      <xdr:spPr>
        <a:xfrm>
          <a:off x="2418423" y="15862334"/>
          <a:ext cx="3948027" cy="25565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000">
              <a:latin typeface="HGPｺﾞｼｯｸE" panose="020B0900000000000000" pitchFamily="50" charset="-128"/>
              <a:ea typeface="HGPｺﾞｼｯｸE" panose="020B0900000000000000" pitchFamily="50" charset="-128"/>
            </a:rPr>
            <a:t>現場加工樋は下記ドレンサイズに対しての幅、高さが必要</a:t>
          </a:r>
          <a:endParaRPr kumimoji="1" lang="ja-JP" altLang="en-US" sz="1000">
            <a:solidFill>
              <a:srgbClr val="FF0000"/>
            </a:solidFill>
            <a:latin typeface="HGPｺﾞｼｯｸE" panose="020B0900000000000000" pitchFamily="50" charset="-128"/>
            <a:ea typeface="HGPｺﾞｼｯｸE" panose="020B0900000000000000" pitchFamily="50" charset="-128"/>
          </a:endParaRPr>
        </a:p>
      </xdr:txBody>
    </xdr:sp>
    <xdr:clientData/>
  </xdr:twoCellAnchor>
  <xdr:twoCellAnchor>
    <xdr:from>
      <xdr:col>1</xdr:col>
      <xdr:colOff>72572</xdr:colOff>
      <xdr:row>91</xdr:row>
      <xdr:rowOff>109099</xdr:rowOff>
    </xdr:from>
    <xdr:to>
      <xdr:col>10</xdr:col>
      <xdr:colOff>169334</xdr:colOff>
      <xdr:row>99</xdr:row>
      <xdr:rowOff>143691</xdr:rowOff>
    </xdr:to>
    <xdr:sp macro="" textlink="">
      <xdr:nvSpPr>
        <xdr:cNvPr id="78" name="角丸四角形 77"/>
        <xdr:cNvSpPr/>
      </xdr:nvSpPr>
      <xdr:spPr>
        <a:xfrm>
          <a:off x="285932" y="15806299"/>
          <a:ext cx="2017002" cy="1375712"/>
        </a:xfrm>
        <a:prstGeom prst="roundRect">
          <a:avLst>
            <a:gd name="adj" fmla="val 510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42332</xdr:colOff>
      <xdr:row>91</xdr:row>
      <xdr:rowOff>16779</xdr:rowOff>
    </xdr:from>
    <xdr:to>
      <xdr:col>10</xdr:col>
      <xdr:colOff>30788</xdr:colOff>
      <xdr:row>92</xdr:row>
      <xdr:rowOff>53570</xdr:rowOff>
    </xdr:to>
    <xdr:sp macro="" textlink="">
      <xdr:nvSpPr>
        <xdr:cNvPr id="79" name="テキスト ボックス 51"/>
        <xdr:cNvSpPr txBox="1"/>
      </xdr:nvSpPr>
      <xdr:spPr>
        <a:xfrm>
          <a:off x="469052" y="15713979"/>
          <a:ext cx="1695336" cy="204431"/>
        </a:xfrm>
        <a:prstGeom prst="rect">
          <a:avLst/>
        </a:prstGeom>
        <a:solidFill>
          <a:schemeClr val="bg1"/>
        </a:solid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100">
              <a:solidFill>
                <a:srgbClr val="0000FF"/>
              </a:solidFill>
              <a:latin typeface="HGPｺﾞｼｯｸE" panose="020B0900000000000000" pitchFamily="50" charset="-128"/>
              <a:ea typeface="HGPｺﾞｼｯｸE" panose="020B0900000000000000" pitchFamily="50" charset="-128"/>
            </a:rPr>
            <a:t>既製品樋</a:t>
          </a:r>
          <a:r>
            <a:rPr kumimoji="1" lang="ja-JP" altLang="en-US" sz="1100">
              <a:solidFill>
                <a:sysClr val="windowText" lastClr="000000"/>
              </a:solidFill>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エアロアイアン</a:t>
          </a:r>
          <a:endParaRPr kumimoji="1" lang="en-US" altLang="ja-JP" sz="1100">
            <a:latin typeface="HGPｺﾞｼｯｸE" panose="020B0900000000000000" pitchFamily="50" charset="-128"/>
            <a:ea typeface="HGPｺﾞｼｯｸE" panose="020B0900000000000000" pitchFamily="50" charset="-128"/>
          </a:endParaRPr>
        </a:p>
      </xdr:txBody>
    </xdr:sp>
    <xdr:clientData/>
  </xdr:twoCellAnchor>
  <xdr:twoCellAnchor>
    <xdr:from>
      <xdr:col>11</xdr:col>
      <xdr:colOff>11974</xdr:colOff>
      <xdr:row>91</xdr:row>
      <xdr:rowOff>104987</xdr:rowOff>
    </xdr:from>
    <xdr:to>
      <xdr:col>30</xdr:col>
      <xdr:colOff>133046</xdr:colOff>
      <xdr:row>99</xdr:row>
      <xdr:rowOff>145385</xdr:rowOff>
    </xdr:to>
    <xdr:sp macro="" textlink="">
      <xdr:nvSpPr>
        <xdr:cNvPr id="80" name="角丸四角形 79"/>
        <xdr:cNvSpPr/>
      </xdr:nvSpPr>
      <xdr:spPr>
        <a:xfrm>
          <a:off x="2358934" y="15802187"/>
          <a:ext cx="4174912" cy="1381518"/>
        </a:xfrm>
        <a:prstGeom prst="roundRect">
          <a:avLst>
            <a:gd name="adj" fmla="val 510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179780</xdr:colOff>
      <xdr:row>91</xdr:row>
      <xdr:rowOff>9082</xdr:rowOff>
    </xdr:from>
    <xdr:to>
      <xdr:col>18</xdr:col>
      <xdr:colOff>192424</xdr:colOff>
      <xdr:row>92</xdr:row>
      <xdr:rowOff>55220</xdr:rowOff>
    </xdr:to>
    <xdr:sp macro="" textlink="">
      <xdr:nvSpPr>
        <xdr:cNvPr id="81" name="テキスト ボックス 51"/>
        <xdr:cNvSpPr txBox="1"/>
      </xdr:nvSpPr>
      <xdr:spPr>
        <a:xfrm>
          <a:off x="2526740" y="15706282"/>
          <a:ext cx="1506164" cy="213778"/>
        </a:xfrm>
        <a:prstGeom prst="rect">
          <a:avLst/>
        </a:prstGeom>
        <a:solidFill>
          <a:schemeClr val="bg1"/>
        </a:solid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100">
              <a:solidFill>
                <a:srgbClr val="0000FF"/>
              </a:solidFill>
              <a:latin typeface="HGPｺﾞｼｯｸE" panose="020B0900000000000000" pitchFamily="50" charset="-128"/>
              <a:ea typeface="HGPｺﾞｼｯｸE" panose="020B0900000000000000" pitchFamily="50" charset="-128"/>
            </a:rPr>
            <a:t>現場加工樋</a:t>
          </a:r>
          <a:r>
            <a:rPr kumimoji="1" lang="ja-JP" altLang="en-US" sz="1100">
              <a:latin typeface="HGPｺﾞｼｯｸE" panose="020B0900000000000000" pitchFamily="50" charset="-128"/>
              <a:ea typeface="HGPｺﾞｼｯｸE" panose="020B0900000000000000" pitchFamily="50" charset="-128"/>
            </a:rPr>
            <a:t>：谷コイル</a:t>
          </a:r>
          <a:endParaRPr kumimoji="1" lang="en-US" altLang="ja-JP" sz="1100">
            <a:latin typeface="HGPｺﾞｼｯｸE" panose="020B0900000000000000" pitchFamily="50" charset="-128"/>
            <a:ea typeface="HGPｺﾞｼｯｸE" panose="020B0900000000000000" pitchFamily="50" charset="-128"/>
          </a:endParaRPr>
        </a:p>
      </xdr:txBody>
    </xdr:sp>
    <xdr:clientData/>
  </xdr:twoCellAnchor>
  <xdr:oneCellAnchor>
    <xdr:from>
      <xdr:col>1</xdr:col>
      <xdr:colOff>34271</xdr:colOff>
      <xdr:row>88</xdr:row>
      <xdr:rowOff>35537</xdr:rowOff>
    </xdr:from>
    <xdr:ext cx="4286269" cy="325730"/>
    <xdr:sp macro="" textlink="">
      <xdr:nvSpPr>
        <xdr:cNvPr id="71" name="テキスト ボックス 70"/>
        <xdr:cNvSpPr txBox="1"/>
      </xdr:nvSpPr>
      <xdr:spPr>
        <a:xfrm>
          <a:off x="244210" y="15469925"/>
          <a:ext cx="428626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HGPｺﾞｼｯｸE" panose="020B0900000000000000" pitchFamily="50" charset="-128"/>
              <a:ea typeface="HGPｺﾞｼｯｸE" panose="020B0900000000000000" pitchFamily="50" charset="-128"/>
            </a:rPr>
            <a:t>⑥ 軒とい基準</a:t>
          </a:r>
          <a:endParaRPr kumimoji="1" lang="en-US" altLang="ja-JP" sz="1400">
            <a:latin typeface="HGPｺﾞｼｯｸE" panose="020B0900000000000000" pitchFamily="50" charset="-128"/>
            <a:ea typeface="HGPｺﾞｼｯｸE" panose="020B0900000000000000" pitchFamily="50" charset="-128"/>
          </a:endParaRPr>
        </a:p>
      </xdr:txBody>
    </xdr:sp>
    <xdr:clientData/>
  </xdr:oneCellAnchor>
  <xdr:twoCellAnchor editAs="oneCell">
    <xdr:from>
      <xdr:col>2</xdr:col>
      <xdr:colOff>21618</xdr:colOff>
      <xdr:row>113</xdr:row>
      <xdr:rowOff>141753</xdr:rowOff>
    </xdr:from>
    <xdr:to>
      <xdr:col>8</xdr:col>
      <xdr:colOff>4560</xdr:colOff>
      <xdr:row>124</xdr:row>
      <xdr:rowOff>110206</xdr:rowOff>
    </xdr:to>
    <xdr:pic>
      <xdr:nvPicPr>
        <xdr:cNvPr id="82" name="図 81"/>
        <xdr:cNvPicPr>
          <a:picLocks noChangeAspect="1"/>
        </xdr:cNvPicPr>
      </xdr:nvPicPr>
      <xdr:blipFill>
        <a:blip xmlns:r="http://schemas.openxmlformats.org/officeDocument/2006/relationships" r:embed="rId30">
          <a:extLst>
            <a:ext uri="{BEBA8EAE-BF5A-486C-A8C5-ECC9F3942E4B}">
              <a14:imgProps xmlns:a14="http://schemas.microsoft.com/office/drawing/2010/main">
                <a14:imgLayer r:embed="rId31">
                  <a14:imgEffect>
                    <a14:sharpenSoften amount="10000"/>
                  </a14:imgEffect>
                  <a14:imgEffect>
                    <a14:brightnessContrast bright="10000" contrast="5000"/>
                  </a14:imgEffect>
                </a14:imgLayer>
              </a14:imgProps>
            </a:ext>
          </a:extLst>
        </a:blip>
        <a:stretch>
          <a:fillRect/>
        </a:stretch>
      </xdr:blipFill>
      <xdr:spPr>
        <a:xfrm>
          <a:off x="449849" y="19487736"/>
          <a:ext cx="1267637" cy="1804181"/>
        </a:xfrm>
        <a:prstGeom prst="rect">
          <a:avLst/>
        </a:prstGeom>
      </xdr:spPr>
    </xdr:pic>
    <xdr:clientData/>
  </xdr:twoCellAnchor>
  <xdr:twoCellAnchor>
    <xdr:from>
      <xdr:col>1</xdr:col>
      <xdr:colOff>142396</xdr:colOff>
      <xdr:row>112</xdr:row>
      <xdr:rowOff>94639</xdr:rowOff>
    </xdr:from>
    <xdr:to>
      <xdr:col>10</xdr:col>
      <xdr:colOff>165256</xdr:colOff>
      <xdr:row>114</xdr:row>
      <xdr:rowOff>35076</xdr:rowOff>
    </xdr:to>
    <xdr:sp macro="" textlink="">
      <xdr:nvSpPr>
        <xdr:cNvPr id="83" name="テキスト ボックス 13"/>
        <xdr:cNvSpPr txBox="1"/>
      </xdr:nvSpPr>
      <xdr:spPr>
        <a:xfrm>
          <a:off x="357617" y="19284242"/>
          <a:ext cx="1959853" cy="27781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kumimoji="1" lang="ja-JP" altLang="en-US" sz="1100">
              <a:latin typeface="HGPｺﾞｼｯｸE" panose="020B0900000000000000" pitchFamily="50" charset="-128"/>
              <a:ea typeface="HGPｺﾞｼｯｸE" panose="020B0900000000000000" pitchFamily="50" charset="-128"/>
            </a:rPr>
            <a:t>■最大</a:t>
          </a:r>
          <a:r>
            <a:rPr kumimoji="1" lang="ja-JP" altLang="en-US" sz="1100">
              <a:solidFill>
                <a:srgbClr val="FF0000"/>
              </a:solidFill>
              <a:latin typeface="HGPｺﾞｼｯｸE" panose="020B0900000000000000" pitchFamily="50" charset="-128"/>
              <a:ea typeface="HGPｺﾞｼｯｸE" panose="020B0900000000000000" pitchFamily="50" charset="-128"/>
            </a:rPr>
            <a:t>偏芯</a:t>
          </a:r>
          <a:r>
            <a:rPr kumimoji="1" lang="ja-JP" altLang="en-US" sz="1100">
              <a:latin typeface="HGPｺﾞｼｯｸE" panose="020B0900000000000000" pitchFamily="50" charset="-128"/>
              <a:ea typeface="HGPｺﾞｼｯｸE" panose="020B0900000000000000" pitchFamily="50" charset="-128"/>
            </a:rPr>
            <a:t>距離は</a:t>
          </a:r>
          <a:r>
            <a:rPr kumimoji="1" lang="ja-JP" altLang="en-US" sz="1100">
              <a:solidFill>
                <a:srgbClr val="FF0000"/>
              </a:solidFill>
              <a:latin typeface="HGPｺﾞｼｯｸE" panose="020B0900000000000000" pitchFamily="50" charset="-128"/>
              <a:ea typeface="HGPｺﾞｼｯｸE" panose="020B0900000000000000" pitchFamily="50" charset="-128"/>
            </a:rPr>
            <a:t>１</a:t>
          </a:r>
          <a:r>
            <a:rPr kumimoji="1" lang="en-US" altLang="ja-JP" sz="1100">
              <a:solidFill>
                <a:srgbClr val="FF0000"/>
              </a:solidFill>
              <a:latin typeface="HGPｺﾞｼｯｸE" panose="020B0900000000000000" pitchFamily="50" charset="-128"/>
              <a:ea typeface="HGPｺﾞｼｯｸE" panose="020B0900000000000000" pitchFamily="50" charset="-128"/>
            </a:rPr>
            <a:t>m</a:t>
          </a:r>
          <a:r>
            <a:rPr kumimoji="1" lang="ja-JP" altLang="en-US" sz="1100">
              <a:solidFill>
                <a:srgbClr val="FF0000"/>
              </a:solidFill>
              <a:latin typeface="HGPｺﾞｼｯｸE" panose="020B0900000000000000" pitchFamily="50" charset="-128"/>
              <a:ea typeface="HGPｺﾞｼｯｸE" panose="020B0900000000000000" pitchFamily="50" charset="-128"/>
            </a:rPr>
            <a:t>以内</a:t>
          </a:r>
        </a:p>
      </xdr:txBody>
    </xdr:sp>
    <xdr:clientData/>
  </xdr:twoCellAnchor>
  <xdr:twoCellAnchor>
    <xdr:from>
      <xdr:col>1</xdr:col>
      <xdr:colOff>121920</xdr:colOff>
      <xdr:row>89</xdr:row>
      <xdr:rowOff>67800</xdr:rowOff>
    </xdr:from>
    <xdr:to>
      <xdr:col>16</xdr:col>
      <xdr:colOff>152400</xdr:colOff>
      <xdr:row>91</xdr:row>
      <xdr:rowOff>24972</xdr:rowOff>
    </xdr:to>
    <xdr:sp macro="" textlink="">
      <xdr:nvSpPr>
        <xdr:cNvPr id="84" name="テキスト ボックス 13"/>
        <xdr:cNvSpPr txBox="1"/>
      </xdr:nvSpPr>
      <xdr:spPr>
        <a:xfrm>
          <a:off x="331859" y="15673249"/>
          <a:ext cx="3179561" cy="29929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kumimoji="1" lang="ja-JP" altLang="en-US" sz="1200">
              <a:latin typeface="HGPｺﾞｼｯｸE" panose="020B0900000000000000" pitchFamily="50" charset="-128"/>
              <a:ea typeface="HGPｺﾞｼｯｸE" panose="020B0900000000000000" pitchFamily="50" charset="-128"/>
            </a:rPr>
            <a:t>■軒とい（谷とい）サイズの制限</a:t>
          </a:r>
          <a:endParaRPr kumimoji="1" lang="ja-JP" altLang="en-US" sz="1200">
            <a:solidFill>
              <a:srgbClr val="FF0000"/>
            </a:solidFill>
            <a:latin typeface="HGPｺﾞｼｯｸE" panose="020B0900000000000000" pitchFamily="50" charset="-128"/>
            <a:ea typeface="HGPｺﾞｼｯｸE" panose="020B0900000000000000" pitchFamily="50" charset="-128"/>
          </a:endParaRPr>
        </a:p>
      </xdr:txBody>
    </xdr:sp>
    <xdr:clientData/>
  </xdr:twoCellAnchor>
  <xdr:twoCellAnchor>
    <xdr:from>
      <xdr:col>1</xdr:col>
      <xdr:colOff>129540</xdr:colOff>
      <xdr:row>99</xdr:row>
      <xdr:rowOff>129540</xdr:rowOff>
    </xdr:from>
    <xdr:to>
      <xdr:col>22</xdr:col>
      <xdr:colOff>137160</xdr:colOff>
      <xdr:row>101</xdr:row>
      <xdr:rowOff>86712</xdr:rowOff>
    </xdr:to>
    <xdr:sp macro="" textlink="">
      <xdr:nvSpPr>
        <xdr:cNvPr id="85" name="テキスト ボックス 13"/>
        <xdr:cNvSpPr txBox="1"/>
      </xdr:nvSpPr>
      <xdr:spPr>
        <a:xfrm>
          <a:off x="342900" y="17167860"/>
          <a:ext cx="4488180" cy="29245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kumimoji="1" lang="ja-JP" altLang="en-US" sz="1200">
              <a:latin typeface="HGPｺﾞｼｯｸE" panose="020B0900000000000000" pitchFamily="50" charset="-128"/>
              <a:ea typeface="HGPｺﾞｼｯｸE" panose="020B0900000000000000" pitchFamily="50" charset="-128"/>
            </a:rPr>
            <a:t>■最大離隔距離</a:t>
          </a:r>
          <a:r>
            <a:rPr kumimoji="1" lang="ja-JP" altLang="en-US" sz="1100">
              <a:latin typeface="HGPｺﾞｼｯｸE" panose="020B0900000000000000" pitchFamily="50" charset="-128"/>
              <a:ea typeface="HGPｺﾞｼｯｸE" panose="020B0900000000000000" pitchFamily="50" charset="-128"/>
            </a:rPr>
            <a:t>（落し口から水上の最大距離</a:t>
          </a:r>
          <a:r>
            <a:rPr kumimoji="1" lang="ja-JP" altLang="en-US" sz="1100">
              <a:solidFill>
                <a:srgbClr val="FF0000"/>
              </a:solidFill>
              <a:latin typeface="HGPｺﾞｼｯｸE" panose="020B0900000000000000" pitchFamily="50" charset="-128"/>
              <a:ea typeface="HGPｺﾞｼｯｸE" panose="020B0900000000000000" pitchFamily="50" charset="-128"/>
            </a:rPr>
            <a:t>１５ｍ以内</a:t>
          </a:r>
          <a:r>
            <a:rPr kumimoji="1" lang="ja-JP" altLang="en-US" sz="1100">
              <a:latin typeface="HGPｺﾞｼｯｸE" panose="020B0900000000000000" pitchFamily="50" charset="-128"/>
              <a:ea typeface="HGPｺﾞｼｯｸE" panose="020B0900000000000000" pitchFamily="50" charset="-128"/>
            </a:rPr>
            <a:t>）</a:t>
          </a:r>
          <a:endParaRPr kumimoji="1" lang="ja-JP" altLang="en-US" sz="1100">
            <a:solidFill>
              <a:srgbClr val="FF0000"/>
            </a:solidFill>
            <a:latin typeface="HGPｺﾞｼｯｸE" panose="020B0900000000000000" pitchFamily="50" charset="-128"/>
            <a:ea typeface="HGPｺﾞｼｯｸE" panose="020B0900000000000000" pitchFamily="50" charset="-128"/>
          </a:endParaRPr>
        </a:p>
      </xdr:txBody>
    </xdr:sp>
    <xdr:clientData/>
  </xdr:twoCellAnchor>
  <xdr:twoCellAnchor editAs="oneCell">
    <xdr:from>
      <xdr:col>1</xdr:col>
      <xdr:colOff>22860</xdr:colOff>
      <xdr:row>101</xdr:row>
      <xdr:rowOff>73366</xdr:rowOff>
    </xdr:from>
    <xdr:to>
      <xdr:col>14</xdr:col>
      <xdr:colOff>91440</xdr:colOff>
      <xdr:row>111</xdr:row>
      <xdr:rowOff>64738</xdr:rowOff>
    </xdr:to>
    <xdr:pic>
      <xdr:nvPicPr>
        <xdr:cNvPr id="2" name="図 1"/>
        <xdr:cNvPicPr>
          <a:picLocks noChangeAspect="1"/>
        </xdr:cNvPicPr>
      </xdr:nvPicPr>
      <xdr:blipFill>
        <a:blip xmlns:r="http://schemas.openxmlformats.org/officeDocument/2006/relationships" r:embed="rId32">
          <a:extLst>
            <a:ext uri="{BEBA8EAE-BF5A-486C-A8C5-ECC9F3942E4B}">
              <a14:imgProps xmlns:a14="http://schemas.microsoft.com/office/drawing/2010/main">
                <a14:imgLayer r:embed="rId33">
                  <a14:imgEffect>
                    <a14:sharpenSoften amount="20000"/>
                  </a14:imgEffect>
                  <a14:imgEffect>
                    <a14:brightnessContrast bright="12000"/>
                  </a14:imgEffect>
                </a14:imgLayer>
              </a14:imgProps>
            </a:ext>
          </a:extLst>
        </a:blip>
        <a:stretch>
          <a:fillRect/>
        </a:stretch>
      </xdr:blipFill>
      <xdr:spPr>
        <a:xfrm>
          <a:off x="236220" y="17446966"/>
          <a:ext cx="2842260" cy="1667772"/>
        </a:xfrm>
        <a:prstGeom prst="rect">
          <a:avLst/>
        </a:prstGeom>
      </xdr:spPr>
    </xdr:pic>
    <xdr:clientData/>
  </xdr:twoCellAnchor>
  <xdr:twoCellAnchor editAs="oneCell">
    <xdr:from>
      <xdr:col>14</xdr:col>
      <xdr:colOff>46253</xdr:colOff>
      <xdr:row>102</xdr:row>
      <xdr:rowOff>34901</xdr:rowOff>
    </xdr:from>
    <xdr:to>
      <xdr:col>30</xdr:col>
      <xdr:colOff>180322</xdr:colOff>
      <xdr:row>108</xdr:row>
      <xdr:rowOff>157053</xdr:rowOff>
    </xdr:to>
    <xdr:pic>
      <xdr:nvPicPr>
        <xdr:cNvPr id="5" name="図 4"/>
        <xdr:cNvPicPr>
          <a:picLocks noChangeAspect="1"/>
        </xdr:cNvPicPr>
      </xdr:nvPicPr>
      <xdr:blipFill>
        <a:blip xmlns:r="http://schemas.openxmlformats.org/officeDocument/2006/relationships" r:embed="rId34">
          <a:extLst>
            <a:ext uri="{BEBA8EAE-BF5A-486C-A8C5-ECC9F3942E4B}">
              <a14:imgProps xmlns:a14="http://schemas.microsoft.com/office/drawing/2010/main">
                <a14:imgLayer r:embed="rId35">
                  <a14:imgEffect>
                    <a14:sharpenSoften amount="20000"/>
                  </a14:imgEffect>
                  <a14:imgEffect>
                    <a14:brightnessContrast bright="10000"/>
                  </a14:imgEffect>
                </a14:imgLayer>
              </a14:imgProps>
            </a:ext>
          </a:extLst>
        </a:blip>
        <a:stretch>
          <a:fillRect/>
        </a:stretch>
      </xdr:blipFill>
      <xdr:spPr>
        <a:xfrm>
          <a:off x="3059352" y="17537634"/>
          <a:ext cx="3577611" cy="1134274"/>
        </a:xfrm>
        <a:prstGeom prst="rect">
          <a:avLst/>
        </a:prstGeom>
      </xdr:spPr>
    </xdr:pic>
    <xdr:clientData/>
  </xdr:twoCellAnchor>
  <xdr:twoCellAnchor>
    <xdr:from>
      <xdr:col>23</xdr:col>
      <xdr:colOff>29083</xdr:colOff>
      <xdr:row>101</xdr:row>
      <xdr:rowOff>145421</xdr:rowOff>
    </xdr:from>
    <xdr:to>
      <xdr:col>30</xdr:col>
      <xdr:colOff>87251</xdr:colOff>
      <xdr:row>108</xdr:row>
      <xdr:rowOff>11634</xdr:rowOff>
    </xdr:to>
    <xdr:sp macro="" textlink="">
      <xdr:nvSpPr>
        <xdr:cNvPr id="4" name="角丸四角形吹き出し 3"/>
        <xdr:cNvSpPr/>
      </xdr:nvSpPr>
      <xdr:spPr>
        <a:xfrm>
          <a:off x="4979175" y="17479467"/>
          <a:ext cx="1564717" cy="1047022"/>
        </a:xfrm>
        <a:prstGeom prst="wedgeRoundRectCallout">
          <a:avLst>
            <a:gd name="adj1" fmla="val -87437"/>
            <a:gd name="adj2" fmla="val 14090"/>
            <a:gd name="adj3" fmla="val 16667"/>
          </a:avLst>
        </a:prstGeom>
        <a:noFill/>
        <a:ln w="158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52294</xdr:colOff>
      <xdr:row>108</xdr:row>
      <xdr:rowOff>84516</xdr:rowOff>
    </xdr:from>
    <xdr:ext cx="3630706" cy="452303"/>
    <xdr:sp macro="" textlink="">
      <xdr:nvSpPr>
        <xdr:cNvPr id="6" name="テキスト ボックス 5"/>
        <xdr:cNvSpPr txBox="1"/>
      </xdr:nvSpPr>
      <xdr:spPr>
        <a:xfrm>
          <a:off x="3085353" y="18357575"/>
          <a:ext cx="3630706" cy="4523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ja-JP" altLang="en-US" sz="800">
              <a:latin typeface="Meiryo UI" panose="020B0604030504040204" pitchFamily="50" charset="-128"/>
              <a:ea typeface="Meiryo UI" panose="020B0604030504040204" pitchFamily="50" charset="-128"/>
            </a:rPr>
            <a:t>軒とい止まりに近い落し口に</a:t>
          </a:r>
          <a:r>
            <a:rPr kumimoji="1" lang="ja-JP" altLang="ja-JP" sz="900">
              <a:solidFill>
                <a:schemeClr val="tx1"/>
              </a:solidFill>
              <a:effectLst/>
              <a:latin typeface="Meiryo UI" panose="020B0604030504040204" pitchFamily="50" charset="-128"/>
              <a:ea typeface="Meiryo UI" panose="020B0604030504040204" pitchFamily="50" charset="-128"/>
              <a:cs typeface="+mn-cs"/>
            </a:rPr>
            <a:t>曲りを介</a:t>
          </a:r>
          <a:r>
            <a:rPr kumimoji="1" lang="ja-JP" altLang="en-US" sz="900">
              <a:solidFill>
                <a:schemeClr val="tx1"/>
              </a:solidFill>
              <a:effectLst/>
              <a:latin typeface="Meiryo UI" panose="020B0604030504040204" pitchFamily="50" charset="-128"/>
              <a:ea typeface="Meiryo UI" panose="020B0604030504040204" pitchFamily="50" charset="-128"/>
              <a:cs typeface="+mn-cs"/>
            </a:rPr>
            <a:t>する納まりの場合</a:t>
          </a:r>
          <a:r>
            <a:rPr kumimoji="1" lang="ja-JP" altLang="en-US" sz="800">
              <a:latin typeface="Meiryo UI" panose="020B0604030504040204" pitchFamily="50" charset="-128"/>
              <a:ea typeface="Meiryo UI" panose="020B0604030504040204" pitchFamily="50" charset="-128"/>
            </a:rPr>
            <a:t>は離隔距離</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ｍ以内で</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あっても屋根の対応面積を</a:t>
          </a:r>
          <a:r>
            <a:rPr kumimoji="1" lang="en-US" altLang="ja-JP" sz="800">
              <a:latin typeface="Meiryo UI" panose="020B0604030504040204" pitchFamily="50" charset="-128"/>
              <a:ea typeface="Meiryo UI" panose="020B0604030504040204" pitchFamily="50" charset="-128"/>
            </a:rPr>
            <a:t>2/3</a:t>
          </a:r>
          <a:r>
            <a:rPr kumimoji="1" lang="ja-JP" altLang="en-US" sz="800">
              <a:latin typeface="Meiryo UI" panose="020B0604030504040204" pitchFamily="50" charset="-128"/>
              <a:ea typeface="Meiryo UI" panose="020B0604030504040204" pitchFamily="50" charset="-128"/>
            </a:rPr>
            <a:t>で考えます（曲りで流れが</a:t>
          </a:r>
          <a:endParaRPr kumimoji="1" lang="en-US" altLang="ja-JP" sz="800">
            <a:latin typeface="Meiryo UI" panose="020B0604030504040204" pitchFamily="50" charset="-128"/>
            <a:ea typeface="Meiryo UI" panose="020B0604030504040204" pitchFamily="50" charset="-128"/>
          </a:endParaRPr>
        </a:p>
      </xdr:txBody>
    </xdr:sp>
    <xdr:clientData/>
  </xdr:oneCellAnchor>
  <xdr:oneCellAnchor>
    <xdr:from>
      <xdr:col>5</xdr:col>
      <xdr:colOff>46535</xdr:colOff>
      <xdr:row>101</xdr:row>
      <xdr:rowOff>145420</xdr:rowOff>
    </xdr:from>
    <xdr:ext cx="3682031" cy="261738"/>
    <xdr:sp macro="" textlink="">
      <xdr:nvSpPr>
        <xdr:cNvPr id="86" name="テキスト ボックス 85"/>
        <xdr:cNvSpPr txBox="1"/>
      </xdr:nvSpPr>
      <xdr:spPr>
        <a:xfrm>
          <a:off x="1122642" y="17479466"/>
          <a:ext cx="3682031"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ja-JP" altLang="en-US" sz="800">
              <a:latin typeface="Meiryo UI" panose="020B0604030504040204" pitchFamily="50" charset="-128"/>
              <a:ea typeface="Meiryo UI" panose="020B0604030504040204" pitchFamily="50" charset="-128"/>
            </a:rPr>
            <a:t>落し口からの離隔距離は最大</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ｍで考えます。</a:t>
          </a:r>
          <a:endParaRPr kumimoji="1" lang="en-US" altLang="ja-JP" sz="800">
            <a:latin typeface="Meiryo UI" panose="020B0604030504040204" pitchFamily="50" charset="-128"/>
            <a:ea typeface="Meiryo UI" panose="020B0604030504040204" pitchFamily="50" charset="-128"/>
          </a:endParaRPr>
        </a:p>
      </xdr:txBody>
    </xdr:sp>
    <xdr:clientData/>
  </xdr:oneCellAnchor>
  <xdr:oneCellAnchor>
    <xdr:from>
      <xdr:col>1</xdr:col>
      <xdr:colOff>40718</xdr:colOff>
      <xdr:row>111</xdr:row>
      <xdr:rowOff>29080</xdr:rowOff>
    </xdr:from>
    <xdr:ext cx="4286269" cy="325730"/>
    <xdr:sp macro="" textlink="">
      <xdr:nvSpPr>
        <xdr:cNvPr id="87" name="テキスト ボックス 86"/>
        <xdr:cNvSpPr txBox="1"/>
      </xdr:nvSpPr>
      <xdr:spPr>
        <a:xfrm>
          <a:off x="255939" y="19049996"/>
          <a:ext cx="428626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HGPｺﾞｼｯｸE" panose="020B0900000000000000" pitchFamily="50" charset="-128"/>
              <a:ea typeface="HGPｺﾞｼｯｸE" panose="020B0900000000000000" pitchFamily="50" charset="-128"/>
            </a:rPr>
            <a:t>⑦ たてとい基準</a:t>
          </a:r>
          <a:endParaRPr kumimoji="1" lang="en-US" altLang="ja-JP" sz="1400">
            <a:latin typeface="HGPｺﾞｼｯｸE" panose="020B0900000000000000" pitchFamily="50" charset="-128"/>
            <a:ea typeface="HGPｺﾞｼｯｸE" panose="020B0900000000000000" pitchFamily="50" charset="-128"/>
          </a:endParaRPr>
        </a:p>
      </xdr:txBody>
    </xdr:sp>
    <xdr:clientData/>
  </xdr:oneCellAnchor>
  <xdr:twoCellAnchor editAs="oneCell">
    <xdr:from>
      <xdr:col>11</xdr:col>
      <xdr:colOff>24171</xdr:colOff>
      <xdr:row>114</xdr:row>
      <xdr:rowOff>11634</xdr:rowOff>
    </xdr:from>
    <xdr:to>
      <xdr:col>16</xdr:col>
      <xdr:colOff>100242</xdr:colOff>
      <xdr:row>125</xdr:row>
      <xdr:rowOff>87252</xdr:rowOff>
    </xdr:to>
    <xdr:pic>
      <xdr:nvPicPr>
        <xdr:cNvPr id="10" name="図 9"/>
        <xdr:cNvPicPr>
          <a:picLocks noChangeAspect="1"/>
        </xdr:cNvPicPr>
      </xdr:nvPicPr>
      <xdr:blipFill>
        <a:blip xmlns:r="http://schemas.openxmlformats.org/officeDocument/2006/relationships" r:embed="rId36">
          <a:extLst>
            <a:ext uri="{BEBA8EAE-BF5A-486C-A8C5-ECC9F3942E4B}">
              <a14:imgProps xmlns:a14="http://schemas.microsoft.com/office/drawing/2010/main">
                <a14:imgLayer r:embed="rId37">
                  <a14:imgEffect>
                    <a14:sharpenSoften amount="21000"/>
                  </a14:imgEffect>
                  <a14:imgEffect>
                    <a14:brightnessContrast bright="10000"/>
                  </a14:imgEffect>
                </a14:imgLayer>
              </a14:imgProps>
            </a:ext>
          </a:extLst>
        </a:blip>
        <a:stretch>
          <a:fillRect/>
        </a:stretch>
      </xdr:blipFill>
      <xdr:spPr>
        <a:xfrm>
          <a:off x="2360138" y="19580044"/>
          <a:ext cx="1137874" cy="1930651"/>
        </a:xfrm>
        <a:prstGeom prst="rect">
          <a:avLst/>
        </a:prstGeom>
      </xdr:spPr>
    </xdr:pic>
    <xdr:clientData/>
  </xdr:twoCellAnchor>
  <xdr:twoCellAnchor>
    <xdr:from>
      <xdr:col>11</xdr:col>
      <xdr:colOff>116335</xdr:colOff>
      <xdr:row>112</xdr:row>
      <xdr:rowOff>110519</xdr:rowOff>
    </xdr:from>
    <xdr:to>
      <xdr:col>28</xdr:col>
      <xdr:colOff>170233</xdr:colOff>
      <xdr:row>114</xdr:row>
      <xdr:rowOff>45768</xdr:rowOff>
    </xdr:to>
    <xdr:sp macro="" textlink="">
      <xdr:nvSpPr>
        <xdr:cNvPr id="88" name="テキスト ボックス 13"/>
        <xdr:cNvSpPr txBox="1"/>
      </xdr:nvSpPr>
      <xdr:spPr>
        <a:xfrm>
          <a:off x="2434761" y="19598264"/>
          <a:ext cx="3636919" cy="275717"/>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kumimoji="1" lang="ja-JP" altLang="en-US" sz="1100">
              <a:latin typeface="HGPｺﾞｼｯｸE" panose="020B0900000000000000" pitchFamily="50" charset="-128"/>
              <a:ea typeface="HGPｺﾞｼｯｸE" panose="020B0900000000000000" pitchFamily="50" charset="-128"/>
            </a:rPr>
            <a:t>■たてといの必要直線距離</a:t>
          </a:r>
          <a:r>
            <a:rPr kumimoji="1" lang="ja-JP" altLang="en-US" sz="1000">
              <a:latin typeface="HGPｺﾞｼｯｸE" panose="020B0900000000000000" pitchFamily="50" charset="-128"/>
              <a:ea typeface="HGPｺﾞｼｯｸE" panose="020B0900000000000000" pitchFamily="50" charset="-128"/>
            </a:rPr>
            <a:t>（スライドソケット含まず）</a:t>
          </a:r>
          <a:endParaRPr kumimoji="1" lang="ja-JP" altLang="en-US" sz="1000">
            <a:solidFill>
              <a:srgbClr val="FF0000"/>
            </a:solidFill>
            <a:latin typeface="HGPｺﾞｼｯｸE" panose="020B0900000000000000" pitchFamily="50" charset="-128"/>
            <a:ea typeface="HGPｺﾞｼｯｸE" panose="020B0900000000000000" pitchFamily="50" charset="-128"/>
          </a:endParaRPr>
        </a:p>
      </xdr:txBody>
    </xdr:sp>
    <xdr:clientData/>
  </xdr:twoCellAnchor>
  <xdr:twoCellAnchor editAs="oneCell">
    <xdr:from>
      <xdr:col>17</xdr:col>
      <xdr:colOff>110746</xdr:colOff>
      <xdr:row>114</xdr:row>
      <xdr:rowOff>0</xdr:rowOff>
    </xdr:from>
    <xdr:to>
      <xdr:col>21</xdr:col>
      <xdr:colOff>157053</xdr:colOff>
      <xdr:row>125</xdr:row>
      <xdr:rowOff>96805</xdr:rowOff>
    </xdr:to>
    <xdr:pic>
      <xdr:nvPicPr>
        <xdr:cNvPr id="13" name="図 12"/>
        <xdr:cNvPicPr>
          <a:picLocks noChangeAspect="1"/>
        </xdr:cNvPicPr>
      </xdr:nvPicPr>
      <xdr:blipFill>
        <a:blip xmlns:r="http://schemas.openxmlformats.org/officeDocument/2006/relationships" r:embed="rId38">
          <a:extLst>
            <a:ext uri="{BEBA8EAE-BF5A-486C-A8C5-ECC9F3942E4B}">
              <a14:imgProps xmlns:a14="http://schemas.microsoft.com/office/drawing/2010/main">
                <a14:imgLayer r:embed="rId39">
                  <a14:imgEffect>
                    <a14:sharpenSoften amount="21000"/>
                  </a14:imgEffect>
                  <a14:imgEffect>
                    <a14:brightnessContrast bright="10000"/>
                  </a14:imgEffect>
                </a14:imgLayer>
              </a14:imgProps>
            </a:ext>
          </a:extLst>
        </a:blip>
        <a:stretch>
          <a:fillRect/>
        </a:stretch>
      </xdr:blipFill>
      <xdr:spPr>
        <a:xfrm>
          <a:off x="3728932" y="19622814"/>
          <a:ext cx="897645" cy="1946625"/>
        </a:xfrm>
        <a:prstGeom prst="rect">
          <a:avLst/>
        </a:prstGeom>
      </xdr:spPr>
    </xdr:pic>
    <xdr:clientData/>
  </xdr:twoCellAnchor>
  <xdr:oneCellAnchor>
    <xdr:from>
      <xdr:col>19</xdr:col>
      <xdr:colOff>87252</xdr:colOff>
      <xdr:row>118</xdr:row>
      <xdr:rowOff>63985</xdr:rowOff>
    </xdr:from>
    <xdr:ext cx="270139" cy="264560"/>
    <xdr:sp macro="" textlink="">
      <xdr:nvSpPr>
        <xdr:cNvPr id="89" name="テキスト ボックス 88"/>
        <xdr:cNvSpPr txBox="1"/>
      </xdr:nvSpPr>
      <xdr:spPr>
        <a:xfrm>
          <a:off x="4176458" y="20265710"/>
          <a:ext cx="2701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0000"/>
              </a:solidFill>
            </a:rPr>
            <a:t>A</a:t>
          </a:r>
          <a:endParaRPr kumimoji="1" lang="ja-JP" altLang="en-US" sz="1100" b="1">
            <a:solidFill>
              <a:srgbClr val="FF0000"/>
            </a:solidFill>
          </a:endParaRPr>
        </a:p>
      </xdr:txBody>
    </xdr:sp>
    <xdr:clientData/>
  </xdr:oneCellAnchor>
  <xdr:twoCellAnchor>
    <xdr:from>
      <xdr:col>24</xdr:col>
      <xdr:colOff>34168</xdr:colOff>
      <xdr:row>105</xdr:row>
      <xdr:rowOff>143151</xdr:rowOff>
    </xdr:from>
    <xdr:to>
      <xdr:col>24</xdr:col>
      <xdr:colOff>110319</xdr:colOff>
      <xdr:row>106</xdr:row>
      <xdr:rowOff>91903</xdr:rowOff>
    </xdr:to>
    <xdr:sp macro="" textlink="">
      <xdr:nvSpPr>
        <xdr:cNvPr id="92" name="フリーフォーム 91"/>
        <xdr:cNvSpPr/>
      </xdr:nvSpPr>
      <xdr:spPr>
        <a:xfrm rot="354371">
          <a:off x="5130824" y="18250020"/>
          <a:ext cx="76151" cy="117391"/>
        </a:xfrm>
        <a:custGeom>
          <a:avLst/>
          <a:gdLst>
            <a:gd name="connsiteX0" fmla="*/ 297189 w 306920"/>
            <a:gd name="connsiteY0" fmla="*/ 1103 h 451473"/>
            <a:gd name="connsiteX1" fmla="*/ 70334 w 306920"/>
            <a:gd name="connsiteY1" fmla="*/ 146522 h 451473"/>
            <a:gd name="connsiteX2" fmla="*/ 533 w 306920"/>
            <a:gd name="connsiteY2" fmla="*/ 291942 h 451473"/>
            <a:gd name="connsiteX3" fmla="*/ 47067 w 306920"/>
            <a:gd name="connsiteY3" fmla="*/ 419912 h 451473"/>
            <a:gd name="connsiteX4" fmla="*/ 198304 w 306920"/>
            <a:gd name="connsiteY4" fmla="*/ 448996 h 451473"/>
            <a:gd name="connsiteX5" fmla="*/ 279739 w 306920"/>
            <a:gd name="connsiteY5" fmla="*/ 373377 h 451473"/>
            <a:gd name="connsiteX6" fmla="*/ 273922 w 306920"/>
            <a:gd name="connsiteY6" fmla="*/ 222141 h 451473"/>
            <a:gd name="connsiteX7" fmla="*/ 262289 w 306920"/>
            <a:gd name="connsiteY7" fmla="*/ 88355 h 451473"/>
            <a:gd name="connsiteX8" fmla="*/ 297189 w 306920"/>
            <a:gd name="connsiteY8" fmla="*/ 1103 h 4514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6920" h="451473">
              <a:moveTo>
                <a:pt x="297189" y="1103"/>
              </a:moveTo>
              <a:cubicBezTo>
                <a:pt x="265197" y="10797"/>
                <a:pt x="119777" y="98049"/>
                <a:pt x="70334" y="146522"/>
              </a:cubicBezTo>
              <a:cubicBezTo>
                <a:pt x="20891" y="194995"/>
                <a:pt x="4411" y="246377"/>
                <a:pt x="533" y="291942"/>
              </a:cubicBezTo>
              <a:cubicBezTo>
                <a:pt x="-3345" y="337507"/>
                <a:pt x="14105" y="393736"/>
                <a:pt x="47067" y="419912"/>
              </a:cubicBezTo>
              <a:cubicBezTo>
                <a:pt x="80029" y="446088"/>
                <a:pt x="159525" y="456752"/>
                <a:pt x="198304" y="448996"/>
              </a:cubicBezTo>
              <a:cubicBezTo>
                <a:pt x="237083" y="441240"/>
                <a:pt x="267136" y="411186"/>
                <a:pt x="279739" y="373377"/>
              </a:cubicBezTo>
              <a:cubicBezTo>
                <a:pt x="292342" y="335568"/>
                <a:pt x="276830" y="269645"/>
                <a:pt x="273922" y="222141"/>
              </a:cubicBezTo>
              <a:cubicBezTo>
                <a:pt x="271014" y="174637"/>
                <a:pt x="251625" y="129073"/>
                <a:pt x="262289" y="88355"/>
              </a:cubicBezTo>
              <a:cubicBezTo>
                <a:pt x="272953" y="47637"/>
                <a:pt x="329181" y="-8591"/>
                <a:pt x="297189" y="1103"/>
              </a:cubicBezTo>
              <a:close/>
            </a:path>
          </a:pathLst>
        </a:custGeom>
        <a:solidFill>
          <a:srgbClr val="00B0F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119831</xdr:colOff>
      <xdr:row>106</xdr:row>
      <xdr:rowOff>50734</xdr:rowOff>
    </xdr:from>
    <xdr:to>
      <xdr:col>24</xdr:col>
      <xdr:colOff>209551</xdr:colOff>
      <xdr:row>107</xdr:row>
      <xdr:rowOff>21706</xdr:rowOff>
    </xdr:to>
    <xdr:sp macro="" textlink="">
      <xdr:nvSpPr>
        <xdr:cNvPr id="97" name="フリーフォーム 96"/>
        <xdr:cNvSpPr/>
      </xdr:nvSpPr>
      <xdr:spPr>
        <a:xfrm rot="18924473">
          <a:off x="5216487" y="18326242"/>
          <a:ext cx="89720" cy="139612"/>
        </a:xfrm>
        <a:custGeom>
          <a:avLst/>
          <a:gdLst>
            <a:gd name="connsiteX0" fmla="*/ 297189 w 306920"/>
            <a:gd name="connsiteY0" fmla="*/ 1103 h 451473"/>
            <a:gd name="connsiteX1" fmla="*/ 70334 w 306920"/>
            <a:gd name="connsiteY1" fmla="*/ 146522 h 451473"/>
            <a:gd name="connsiteX2" fmla="*/ 533 w 306920"/>
            <a:gd name="connsiteY2" fmla="*/ 291942 h 451473"/>
            <a:gd name="connsiteX3" fmla="*/ 47067 w 306920"/>
            <a:gd name="connsiteY3" fmla="*/ 419912 h 451473"/>
            <a:gd name="connsiteX4" fmla="*/ 198304 w 306920"/>
            <a:gd name="connsiteY4" fmla="*/ 448996 h 451473"/>
            <a:gd name="connsiteX5" fmla="*/ 279739 w 306920"/>
            <a:gd name="connsiteY5" fmla="*/ 373377 h 451473"/>
            <a:gd name="connsiteX6" fmla="*/ 273922 w 306920"/>
            <a:gd name="connsiteY6" fmla="*/ 222141 h 451473"/>
            <a:gd name="connsiteX7" fmla="*/ 262289 w 306920"/>
            <a:gd name="connsiteY7" fmla="*/ 88355 h 451473"/>
            <a:gd name="connsiteX8" fmla="*/ 297189 w 306920"/>
            <a:gd name="connsiteY8" fmla="*/ 1103 h 4514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6920" h="451473">
              <a:moveTo>
                <a:pt x="297189" y="1103"/>
              </a:moveTo>
              <a:cubicBezTo>
                <a:pt x="265197" y="10797"/>
                <a:pt x="119777" y="98049"/>
                <a:pt x="70334" y="146522"/>
              </a:cubicBezTo>
              <a:cubicBezTo>
                <a:pt x="20891" y="194995"/>
                <a:pt x="4411" y="246377"/>
                <a:pt x="533" y="291942"/>
              </a:cubicBezTo>
              <a:cubicBezTo>
                <a:pt x="-3345" y="337507"/>
                <a:pt x="14105" y="393736"/>
                <a:pt x="47067" y="419912"/>
              </a:cubicBezTo>
              <a:cubicBezTo>
                <a:pt x="80029" y="446088"/>
                <a:pt x="159525" y="456752"/>
                <a:pt x="198304" y="448996"/>
              </a:cubicBezTo>
              <a:cubicBezTo>
                <a:pt x="237083" y="441240"/>
                <a:pt x="267136" y="411186"/>
                <a:pt x="279739" y="373377"/>
              </a:cubicBezTo>
              <a:cubicBezTo>
                <a:pt x="292342" y="335568"/>
                <a:pt x="276830" y="269645"/>
                <a:pt x="273922" y="222141"/>
              </a:cubicBezTo>
              <a:cubicBezTo>
                <a:pt x="271014" y="174637"/>
                <a:pt x="251625" y="129073"/>
                <a:pt x="262289" y="88355"/>
              </a:cubicBezTo>
              <a:cubicBezTo>
                <a:pt x="272953" y="47637"/>
                <a:pt x="329181" y="-8591"/>
                <a:pt x="297189" y="1103"/>
              </a:cubicBezTo>
              <a:close/>
            </a:path>
          </a:pathLst>
        </a:custGeom>
        <a:solidFill>
          <a:srgbClr val="00B0F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84746</xdr:colOff>
      <xdr:row>105</xdr:row>
      <xdr:rowOff>6661</xdr:rowOff>
    </xdr:from>
    <xdr:to>
      <xdr:col>24</xdr:col>
      <xdr:colOff>152902</xdr:colOff>
      <xdr:row>105</xdr:row>
      <xdr:rowOff>95251</xdr:rowOff>
    </xdr:to>
    <xdr:sp macro="" textlink="">
      <xdr:nvSpPr>
        <xdr:cNvPr id="98" name="フリーフォーム 97"/>
        <xdr:cNvSpPr/>
      </xdr:nvSpPr>
      <xdr:spPr>
        <a:xfrm>
          <a:off x="5198167" y="18066562"/>
          <a:ext cx="68156" cy="88590"/>
        </a:xfrm>
        <a:custGeom>
          <a:avLst/>
          <a:gdLst>
            <a:gd name="connsiteX0" fmla="*/ 297189 w 306920"/>
            <a:gd name="connsiteY0" fmla="*/ 1103 h 451473"/>
            <a:gd name="connsiteX1" fmla="*/ 70334 w 306920"/>
            <a:gd name="connsiteY1" fmla="*/ 146522 h 451473"/>
            <a:gd name="connsiteX2" fmla="*/ 533 w 306920"/>
            <a:gd name="connsiteY2" fmla="*/ 291942 h 451473"/>
            <a:gd name="connsiteX3" fmla="*/ 47067 w 306920"/>
            <a:gd name="connsiteY3" fmla="*/ 419912 h 451473"/>
            <a:gd name="connsiteX4" fmla="*/ 198304 w 306920"/>
            <a:gd name="connsiteY4" fmla="*/ 448996 h 451473"/>
            <a:gd name="connsiteX5" fmla="*/ 279739 w 306920"/>
            <a:gd name="connsiteY5" fmla="*/ 373377 h 451473"/>
            <a:gd name="connsiteX6" fmla="*/ 273922 w 306920"/>
            <a:gd name="connsiteY6" fmla="*/ 222141 h 451473"/>
            <a:gd name="connsiteX7" fmla="*/ 262289 w 306920"/>
            <a:gd name="connsiteY7" fmla="*/ 88355 h 451473"/>
            <a:gd name="connsiteX8" fmla="*/ 297189 w 306920"/>
            <a:gd name="connsiteY8" fmla="*/ 1103 h 4514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6920" h="451473">
              <a:moveTo>
                <a:pt x="297189" y="1103"/>
              </a:moveTo>
              <a:cubicBezTo>
                <a:pt x="265197" y="10797"/>
                <a:pt x="119777" y="98049"/>
                <a:pt x="70334" y="146522"/>
              </a:cubicBezTo>
              <a:cubicBezTo>
                <a:pt x="20891" y="194995"/>
                <a:pt x="4411" y="246377"/>
                <a:pt x="533" y="291942"/>
              </a:cubicBezTo>
              <a:cubicBezTo>
                <a:pt x="-3345" y="337507"/>
                <a:pt x="14105" y="393736"/>
                <a:pt x="47067" y="419912"/>
              </a:cubicBezTo>
              <a:cubicBezTo>
                <a:pt x="80029" y="446088"/>
                <a:pt x="159525" y="456752"/>
                <a:pt x="198304" y="448996"/>
              </a:cubicBezTo>
              <a:cubicBezTo>
                <a:pt x="237083" y="441240"/>
                <a:pt x="267136" y="411186"/>
                <a:pt x="279739" y="373377"/>
              </a:cubicBezTo>
              <a:cubicBezTo>
                <a:pt x="292342" y="335568"/>
                <a:pt x="276830" y="269645"/>
                <a:pt x="273922" y="222141"/>
              </a:cubicBezTo>
              <a:cubicBezTo>
                <a:pt x="271014" y="174637"/>
                <a:pt x="251625" y="129073"/>
                <a:pt x="262289" y="88355"/>
              </a:cubicBezTo>
              <a:cubicBezTo>
                <a:pt x="272953" y="47637"/>
                <a:pt x="329181" y="-8591"/>
                <a:pt x="297189" y="1103"/>
              </a:cubicBezTo>
              <a:close/>
            </a:path>
          </a:pathLst>
        </a:custGeom>
        <a:solidFill>
          <a:srgbClr val="00B0F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127394</xdr:colOff>
      <xdr:row>126</xdr:row>
      <xdr:rowOff>65244</xdr:rowOff>
    </xdr:from>
    <xdr:to>
      <xdr:col>10</xdr:col>
      <xdr:colOff>68889</xdr:colOff>
      <xdr:row>135</xdr:row>
      <xdr:rowOff>101334</xdr:rowOff>
    </xdr:to>
    <xdr:grpSp>
      <xdr:nvGrpSpPr>
        <xdr:cNvPr id="104" name="グループ化 103"/>
        <xdr:cNvGrpSpPr/>
      </xdr:nvGrpSpPr>
      <xdr:grpSpPr>
        <a:xfrm>
          <a:off x="344041" y="21296656"/>
          <a:ext cx="1891319" cy="1515266"/>
          <a:chOff x="334997" y="21637159"/>
          <a:chExt cx="1852393" cy="1543576"/>
        </a:xfrm>
      </xdr:grpSpPr>
      <xdr:pic>
        <xdr:nvPicPr>
          <xdr:cNvPr id="94" name="図 93"/>
          <xdr:cNvPicPr>
            <a:picLocks noChangeAspect="1"/>
          </xdr:cNvPicPr>
        </xdr:nvPicPr>
        <xdr:blipFill>
          <a:blip xmlns:r="http://schemas.openxmlformats.org/officeDocument/2006/relationships" r:embed="rId40">
            <a:extLst>
              <a:ext uri="{BEBA8EAE-BF5A-486C-A8C5-ECC9F3942E4B}">
                <a14:imgProps xmlns:a14="http://schemas.microsoft.com/office/drawing/2010/main">
                  <a14:imgLayer r:embed="rId41">
                    <a14:imgEffect>
                      <a14:sharpenSoften amount="21000"/>
                    </a14:imgEffect>
                    <a14:imgEffect>
                      <a14:brightnessContrast bright="11000" contrast="5000"/>
                    </a14:imgEffect>
                  </a14:imgLayer>
                </a14:imgProps>
              </a:ext>
            </a:extLst>
          </a:blip>
          <a:stretch>
            <a:fillRect/>
          </a:stretch>
        </xdr:blipFill>
        <xdr:spPr>
          <a:xfrm>
            <a:off x="404277" y="21637159"/>
            <a:ext cx="1783113" cy="1543576"/>
          </a:xfrm>
          <a:prstGeom prst="rect">
            <a:avLst/>
          </a:prstGeom>
        </xdr:spPr>
      </xdr:pic>
      <xdr:sp macro="" textlink="">
        <xdr:nvSpPr>
          <xdr:cNvPr id="95" name="フリーフォーム 94"/>
          <xdr:cNvSpPr/>
        </xdr:nvSpPr>
        <xdr:spPr>
          <a:xfrm>
            <a:off x="1429635" y="21916347"/>
            <a:ext cx="33028" cy="247709"/>
          </a:xfrm>
          <a:custGeom>
            <a:avLst/>
            <a:gdLst>
              <a:gd name="connsiteX0" fmla="*/ 33028 w 33028"/>
              <a:gd name="connsiteY0" fmla="*/ 0 h 247709"/>
              <a:gd name="connsiteX1" fmla="*/ 33028 w 33028"/>
              <a:gd name="connsiteY1" fmla="*/ 247709 h 247709"/>
              <a:gd name="connsiteX2" fmla="*/ 23591 w 33028"/>
              <a:gd name="connsiteY2" fmla="*/ 247709 h 247709"/>
              <a:gd name="connsiteX3" fmla="*/ 23591 w 33028"/>
              <a:gd name="connsiteY3" fmla="*/ 195808 h 247709"/>
              <a:gd name="connsiteX4" fmla="*/ 0 w 33028"/>
              <a:gd name="connsiteY4" fmla="*/ 195808 h 24770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3028" h="247709">
                <a:moveTo>
                  <a:pt x="33028" y="0"/>
                </a:moveTo>
                <a:lnTo>
                  <a:pt x="33028" y="247709"/>
                </a:lnTo>
                <a:lnTo>
                  <a:pt x="23591" y="247709"/>
                </a:lnTo>
                <a:lnTo>
                  <a:pt x="23591" y="195808"/>
                </a:lnTo>
                <a:lnTo>
                  <a:pt x="0" y="195808"/>
                </a:lnTo>
              </a:path>
            </a:pathLst>
          </a:custGeom>
          <a:noFill/>
          <a:ln>
            <a:solidFill>
              <a:srgbClr val="FF0000">
                <a:alpha val="4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3" name="フリーフォーム 102"/>
          <xdr:cNvSpPr/>
        </xdr:nvSpPr>
        <xdr:spPr>
          <a:xfrm flipH="1">
            <a:off x="1582978" y="21911629"/>
            <a:ext cx="45719" cy="247709"/>
          </a:xfrm>
          <a:custGeom>
            <a:avLst/>
            <a:gdLst>
              <a:gd name="connsiteX0" fmla="*/ 33028 w 33028"/>
              <a:gd name="connsiteY0" fmla="*/ 0 h 247709"/>
              <a:gd name="connsiteX1" fmla="*/ 33028 w 33028"/>
              <a:gd name="connsiteY1" fmla="*/ 247709 h 247709"/>
              <a:gd name="connsiteX2" fmla="*/ 23591 w 33028"/>
              <a:gd name="connsiteY2" fmla="*/ 247709 h 247709"/>
              <a:gd name="connsiteX3" fmla="*/ 23591 w 33028"/>
              <a:gd name="connsiteY3" fmla="*/ 195808 h 247709"/>
              <a:gd name="connsiteX4" fmla="*/ 0 w 33028"/>
              <a:gd name="connsiteY4" fmla="*/ 195808 h 24770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3028" h="247709">
                <a:moveTo>
                  <a:pt x="33028" y="0"/>
                </a:moveTo>
                <a:lnTo>
                  <a:pt x="33028" y="247709"/>
                </a:lnTo>
                <a:lnTo>
                  <a:pt x="23591" y="247709"/>
                </a:lnTo>
                <a:lnTo>
                  <a:pt x="23591" y="195808"/>
                </a:lnTo>
                <a:lnTo>
                  <a:pt x="0" y="195808"/>
                </a:lnTo>
              </a:path>
            </a:pathLst>
          </a:custGeom>
          <a:noFill/>
          <a:ln>
            <a:solidFill>
              <a:srgbClr val="FF0000">
                <a:alpha val="4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0" name="直線コネクタ 99"/>
          <xdr:cNvCxnSpPr/>
        </xdr:nvCxnSpPr>
        <xdr:spPr>
          <a:xfrm>
            <a:off x="403412" y="21904551"/>
            <a:ext cx="144143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7" name="フリーフォーム 106"/>
          <xdr:cNvSpPr/>
        </xdr:nvSpPr>
        <xdr:spPr>
          <a:xfrm>
            <a:off x="1837765" y="21833777"/>
            <a:ext cx="51998" cy="292533"/>
          </a:xfrm>
          <a:custGeom>
            <a:avLst/>
            <a:gdLst>
              <a:gd name="connsiteX0" fmla="*/ 9455 w 51998"/>
              <a:gd name="connsiteY0" fmla="*/ 0 h 292533"/>
              <a:gd name="connsiteX1" fmla="*/ 51919 w 51998"/>
              <a:gd name="connsiteY1" fmla="*/ 75493 h 292533"/>
              <a:gd name="connsiteX2" fmla="*/ 18 w 51998"/>
              <a:gd name="connsiteY2" fmla="*/ 214681 h 292533"/>
              <a:gd name="connsiteX3" fmla="*/ 47201 w 51998"/>
              <a:gd name="connsiteY3" fmla="*/ 292533 h 292533"/>
            </a:gdLst>
            <a:ahLst/>
            <a:cxnLst>
              <a:cxn ang="0">
                <a:pos x="connsiteX0" y="connsiteY0"/>
              </a:cxn>
              <a:cxn ang="0">
                <a:pos x="connsiteX1" y="connsiteY1"/>
              </a:cxn>
              <a:cxn ang="0">
                <a:pos x="connsiteX2" y="connsiteY2"/>
              </a:cxn>
              <a:cxn ang="0">
                <a:pos x="connsiteX3" y="connsiteY3"/>
              </a:cxn>
            </a:cxnLst>
            <a:rect l="l" t="t" r="r" b="b"/>
            <a:pathLst>
              <a:path w="51998" h="292533">
                <a:moveTo>
                  <a:pt x="9455" y="0"/>
                </a:moveTo>
                <a:cubicBezTo>
                  <a:pt x="31473" y="19856"/>
                  <a:pt x="53492" y="39713"/>
                  <a:pt x="51919" y="75493"/>
                </a:cubicBezTo>
                <a:cubicBezTo>
                  <a:pt x="50346" y="111273"/>
                  <a:pt x="804" y="178508"/>
                  <a:pt x="18" y="214681"/>
                </a:cubicBezTo>
                <a:cubicBezTo>
                  <a:pt x="-768" y="250854"/>
                  <a:pt x="23216" y="271693"/>
                  <a:pt x="47201" y="292533"/>
                </a:cubicBez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フリーフォーム 109"/>
          <xdr:cNvSpPr/>
        </xdr:nvSpPr>
        <xdr:spPr>
          <a:xfrm>
            <a:off x="334997" y="21852650"/>
            <a:ext cx="45719" cy="292533"/>
          </a:xfrm>
          <a:custGeom>
            <a:avLst/>
            <a:gdLst>
              <a:gd name="connsiteX0" fmla="*/ 9455 w 51998"/>
              <a:gd name="connsiteY0" fmla="*/ 0 h 292533"/>
              <a:gd name="connsiteX1" fmla="*/ 51919 w 51998"/>
              <a:gd name="connsiteY1" fmla="*/ 75493 h 292533"/>
              <a:gd name="connsiteX2" fmla="*/ 18 w 51998"/>
              <a:gd name="connsiteY2" fmla="*/ 214681 h 292533"/>
              <a:gd name="connsiteX3" fmla="*/ 47201 w 51998"/>
              <a:gd name="connsiteY3" fmla="*/ 292533 h 292533"/>
            </a:gdLst>
            <a:ahLst/>
            <a:cxnLst>
              <a:cxn ang="0">
                <a:pos x="connsiteX0" y="connsiteY0"/>
              </a:cxn>
              <a:cxn ang="0">
                <a:pos x="connsiteX1" y="connsiteY1"/>
              </a:cxn>
              <a:cxn ang="0">
                <a:pos x="connsiteX2" y="connsiteY2"/>
              </a:cxn>
              <a:cxn ang="0">
                <a:pos x="connsiteX3" y="connsiteY3"/>
              </a:cxn>
            </a:cxnLst>
            <a:rect l="l" t="t" r="r" b="b"/>
            <a:pathLst>
              <a:path w="51998" h="292533">
                <a:moveTo>
                  <a:pt x="9455" y="0"/>
                </a:moveTo>
                <a:cubicBezTo>
                  <a:pt x="31473" y="19856"/>
                  <a:pt x="53492" y="39713"/>
                  <a:pt x="51919" y="75493"/>
                </a:cubicBezTo>
                <a:cubicBezTo>
                  <a:pt x="50346" y="111273"/>
                  <a:pt x="804" y="178508"/>
                  <a:pt x="18" y="214681"/>
                </a:cubicBezTo>
                <a:cubicBezTo>
                  <a:pt x="-768" y="250854"/>
                  <a:pt x="23216" y="271693"/>
                  <a:pt x="47201" y="292533"/>
                </a:cubicBez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155702</xdr:colOff>
      <xdr:row>127</xdr:row>
      <xdr:rowOff>106161</xdr:rowOff>
    </xdr:from>
    <xdr:to>
      <xdr:col>1</xdr:col>
      <xdr:colOff>201421</xdr:colOff>
      <xdr:row>129</xdr:row>
      <xdr:rowOff>63697</xdr:rowOff>
    </xdr:to>
    <xdr:sp macro="" textlink="">
      <xdr:nvSpPr>
        <xdr:cNvPr id="108" name="フリーフォーム 107"/>
        <xdr:cNvSpPr/>
      </xdr:nvSpPr>
      <xdr:spPr>
        <a:xfrm>
          <a:off x="368024" y="21852650"/>
          <a:ext cx="45719" cy="292533"/>
        </a:xfrm>
        <a:custGeom>
          <a:avLst/>
          <a:gdLst>
            <a:gd name="connsiteX0" fmla="*/ 9455 w 51998"/>
            <a:gd name="connsiteY0" fmla="*/ 0 h 292533"/>
            <a:gd name="connsiteX1" fmla="*/ 51919 w 51998"/>
            <a:gd name="connsiteY1" fmla="*/ 75493 h 292533"/>
            <a:gd name="connsiteX2" fmla="*/ 18 w 51998"/>
            <a:gd name="connsiteY2" fmla="*/ 214681 h 292533"/>
            <a:gd name="connsiteX3" fmla="*/ 47201 w 51998"/>
            <a:gd name="connsiteY3" fmla="*/ 292533 h 292533"/>
          </a:gdLst>
          <a:ahLst/>
          <a:cxnLst>
            <a:cxn ang="0">
              <a:pos x="connsiteX0" y="connsiteY0"/>
            </a:cxn>
            <a:cxn ang="0">
              <a:pos x="connsiteX1" y="connsiteY1"/>
            </a:cxn>
            <a:cxn ang="0">
              <a:pos x="connsiteX2" y="connsiteY2"/>
            </a:cxn>
            <a:cxn ang="0">
              <a:pos x="connsiteX3" y="connsiteY3"/>
            </a:cxn>
          </a:cxnLst>
          <a:rect l="l" t="t" r="r" b="b"/>
          <a:pathLst>
            <a:path w="51998" h="292533">
              <a:moveTo>
                <a:pt x="9455" y="0"/>
              </a:moveTo>
              <a:cubicBezTo>
                <a:pt x="31473" y="19856"/>
                <a:pt x="53492" y="39713"/>
                <a:pt x="51919" y="75493"/>
              </a:cubicBezTo>
              <a:cubicBezTo>
                <a:pt x="50346" y="111273"/>
                <a:pt x="804" y="178508"/>
                <a:pt x="18" y="214681"/>
              </a:cubicBezTo>
              <a:cubicBezTo>
                <a:pt x="-768" y="250854"/>
                <a:pt x="23216" y="271693"/>
                <a:pt x="47201" y="292533"/>
              </a:cubicBez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103784</xdr:colOff>
      <xdr:row>127</xdr:row>
      <xdr:rowOff>92007</xdr:rowOff>
    </xdr:from>
    <xdr:to>
      <xdr:col>8</xdr:col>
      <xdr:colOff>155782</xdr:colOff>
      <xdr:row>129</xdr:row>
      <xdr:rowOff>49543</xdr:rowOff>
    </xdr:to>
    <xdr:sp macro="" textlink="">
      <xdr:nvSpPr>
        <xdr:cNvPr id="101" name="フリーフォーム 100"/>
        <xdr:cNvSpPr/>
      </xdr:nvSpPr>
      <xdr:spPr>
        <a:xfrm>
          <a:off x="1802360" y="21838496"/>
          <a:ext cx="51998" cy="292533"/>
        </a:xfrm>
        <a:custGeom>
          <a:avLst/>
          <a:gdLst>
            <a:gd name="connsiteX0" fmla="*/ 9455 w 51998"/>
            <a:gd name="connsiteY0" fmla="*/ 0 h 292533"/>
            <a:gd name="connsiteX1" fmla="*/ 51919 w 51998"/>
            <a:gd name="connsiteY1" fmla="*/ 75493 h 292533"/>
            <a:gd name="connsiteX2" fmla="*/ 18 w 51998"/>
            <a:gd name="connsiteY2" fmla="*/ 214681 h 292533"/>
            <a:gd name="connsiteX3" fmla="*/ 47201 w 51998"/>
            <a:gd name="connsiteY3" fmla="*/ 292533 h 292533"/>
          </a:gdLst>
          <a:ahLst/>
          <a:cxnLst>
            <a:cxn ang="0">
              <a:pos x="connsiteX0" y="connsiteY0"/>
            </a:cxn>
            <a:cxn ang="0">
              <a:pos x="connsiteX1" y="connsiteY1"/>
            </a:cxn>
            <a:cxn ang="0">
              <a:pos x="connsiteX2" y="connsiteY2"/>
            </a:cxn>
            <a:cxn ang="0">
              <a:pos x="connsiteX3" y="connsiteY3"/>
            </a:cxn>
          </a:cxnLst>
          <a:rect l="l" t="t" r="r" b="b"/>
          <a:pathLst>
            <a:path w="51998" h="292533">
              <a:moveTo>
                <a:pt x="9455" y="0"/>
              </a:moveTo>
              <a:cubicBezTo>
                <a:pt x="31473" y="19856"/>
                <a:pt x="53492" y="39713"/>
                <a:pt x="51919" y="75493"/>
              </a:cubicBezTo>
              <a:cubicBezTo>
                <a:pt x="50346" y="111273"/>
                <a:pt x="804" y="178508"/>
                <a:pt x="18" y="214681"/>
              </a:cubicBezTo>
              <a:cubicBezTo>
                <a:pt x="-768" y="250854"/>
                <a:pt x="23216" y="271693"/>
                <a:pt x="47201" y="292533"/>
              </a:cubicBez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127614</xdr:colOff>
      <xdr:row>124</xdr:row>
      <xdr:rowOff>31967</xdr:rowOff>
    </xdr:from>
    <xdr:to>
      <xdr:col>10</xdr:col>
      <xdr:colOff>150474</xdr:colOff>
      <xdr:row>125</xdr:row>
      <xdr:rowOff>139289</xdr:rowOff>
    </xdr:to>
    <xdr:sp macro="" textlink="">
      <xdr:nvSpPr>
        <xdr:cNvPr id="112" name="テキスト ボックス 13"/>
        <xdr:cNvSpPr txBox="1"/>
      </xdr:nvSpPr>
      <xdr:spPr>
        <a:xfrm>
          <a:off x="341730" y="21213678"/>
          <a:ext cx="1949901" cy="274206"/>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kumimoji="1" lang="ja-JP" altLang="en-US" sz="1100">
              <a:latin typeface="HGPｺﾞｼｯｸE" panose="020B0900000000000000" pitchFamily="50" charset="-128"/>
              <a:ea typeface="HGPｺﾞｼｯｸE" panose="020B0900000000000000" pitchFamily="50" charset="-128"/>
            </a:rPr>
            <a:t>■庇合流（谷とい納まり）</a:t>
          </a:r>
          <a:endParaRPr kumimoji="1" lang="ja-JP" altLang="en-US" sz="1100">
            <a:solidFill>
              <a:srgbClr val="FF0000"/>
            </a:solidFill>
            <a:latin typeface="HGPｺﾞｼｯｸE" panose="020B0900000000000000" pitchFamily="50" charset="-128"/>
            <a:ea typeface="HGPｺﾞｼｯｸE" panose="020B0900000000000000" pitchFamily="50" charset="-128"/>
          </a:endParaRPr>
        </a:p>
      </xdr:txBody>
    </xdr:sp>
    <xdr:clientData/>
  </xdr:twoCellAnchor>
  <xdr:oneCellAnchor>
    <xdr:from>
      <xdr:col>0</xdr:col>
      <xdr:colOff>199106</xdr:colOff>
      <xdr:row>125</xdr:row>
      <xdr:rowOff>10197</xdr:rowOff>
    </xdr:from>
    <xdr:ext cx="3682031" cy="261738"/>
    <xdr:sp macro="" textlink="">
      <xdr:nvSpPr>
        <xdr:cNvPr id="113" name="テキスト ボックス 112"/>
        <xdr:cNvSpPr txBox="1"/>
      </xdr:nvSpPr>
      <xdr:spPr>
        <a:xfrm>
          <a:off x="199106" y="21773850"/>
          <a:ext cx="3682031"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ja-JP" altLang="en-US" sz="800">
              <a:latin typeface="Meiryo UI" panose="020B0604030504040204" pitchFamily="50" charset="-128"/>
              <a:ea typeface="Meiryo UI" panose="020B0604030504040204" pitchFamily="50" charset="-128"/>
            </a:rPr>
            <a:t>大屋根からのたてといは貫通管を用い、谷とい</a:t>
          </a:r>
          <a:endParaRPr kumimoji="1" lang="en-US" altLang="ja-JP" sz="800">
            <a:latin typeface="Meiryo UI" panose="020B0604030504040204" pitchFamily="50" charset="-128"/>
            <a:ea typeface="Meiryo UI" panose="020B0604030504040204" pitchFamily="50" charset="-128"/>
          </a:endParaRPr>
        </a:p>
      </xdr:txBody>
    </xdr:sp>
    <xdr:clientData/>
  </xdr:oneCellAnchor>
  <xdr:oneCellAnchor>
    <xdr:from>
      <xdr:col>0</xdr:col>
      <xdr:colOff>202163</xdr:colOff>
      <xdr:row>125</xdr:row>
      <xdr:rowOff>146907</xdr:rowOff>
    </xdr:from>
    <xdr:ext cx="3682031" cy="261738"/>
    <xdr:sp macro="" textlink="">
      <xdr:nvSpPr>
        <xdr:cNvPr id="114" name="テキスト ボックス 113"/>
        <xdr:cNvSpPr txBox="1"/>
      </xdr:nvSpPr>
      <xdr:spPr>
        <a:xfrm>
          <a:off x="202163" y="21910560"/>
          <a:ext cx="3682031"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ja-JP" altLang="en-US" sz="800">
              <a:latin typeface="Meiryo UI" panose="020B0604030504040204" pitchFamily="50" charset="-128"/>
              <a:ea typeface="Meiryo UI" panose="020B0604030504040204" pitchFamily="50" charset="-128"/>
            </a:rPr>
            <a:t>合流後、管径を１サイズ以上拡張し合流させる</a:t>
          </a:r>
          <a:endParaRPr kumimoji="1" lang="en-US" altLang="ja-JP" sz="800">
            <a:latin typeface="Meiryo UI" panose="020B0604030504040204" pitchFamily="50" charset="-128"/>
            <a:ea typeface="Meiryo UI" panose="020B0604030504040204" pitchFamily="50" charset="-128"/>
          </a:endParaRPr>
        </a:p>
      </xdr:txBody>
    </xdr:sp>
    <xdr:clientData/>
  </xdr:oneCellAnchor>
  <xdr:oneCellAnchor>
    <xdr:from>
      <xdr:col>1</xdr:col>
      <xdr:colOff>15550</xdr:colOff>
      <xdr:row>133</xdr:row>
      <xdr:rowOff>163285</xdr:rowOff>
    </xdr:from>
    <xdr:ext cx="2573694" cy="261738"/>
    <xdr:sp macro="" textlink="">
      <xdr:nvSpPr>
        <xdr:cNvPr id="115" name="テキスト ボックス 114"/>
        <xdr:cNvSpPr txBox="1"/>
      </xdr:nvSpPr>
      <xdr:spPr>
        <a:xfrm>
          <a:off x="225489" y="23295428"/>
          <a:ext cx="2573694" cy="261738"/>
        </a:xfrm>
        <a:prstGeom prst="rect">
          <a:avLst/>
        </a:prstGeom>
        <a:gradFill>
          <a:gsLst>
            <a:gs pos="0">
              <a:schemeClr val="bg1">
                <a:alpha val="0"/>
              </a:schemeClr>
            </a:gs>
            <a:gs pos="50000">
              <a:srgbClr val="FFFFFF"/>
            </a:gs>
            <a:gs pos="100000">
              <a:schemeClr val="bg1"/>
            </a:gs>
          </a:gsLst>
          <a:lin ang="5400000" scaled="1"/>
        </a:gra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ja-JP" altLang="en-US" sz="800">
              <a:latin typeface="Meiryo UI" panose="020B0604030504040204" pitchFamily="50" charset="-128"/>
              <a:ea typeface="Meiryo UI" panose="020B0604030504040204" pitchFamily="50" charset="-128"/>
            </a:rPr>
            <a:t>貫通管が落し口～水上位置の間に設置される場合</a:t>
          </a:r>
          <a:endParaRPr kumimoji="1" lang="en-US" altLang="ja-JP" sz="800">
            <a:latin typeface="Meiryo UI" panose="020B0604030504040204" pitchFamily="50" charset="-128"/>
            <a:ea typeface="Meiryo UI" panose="020B0604030504040204" pitchFamily="50" charset="-128"/>
          </a:endParaRPr>
        </a:p>
      </xdr:txBody>
    </xdr:sp>
    <xdr:clientData/>
  </xdr:oneCellAnchor>
  <xdr:oneCellAnchor>
    <xdr:from>
      <xdr:col>1</xdr:col>
      <xdr:colOff>15550</xdr:colOff>
      <xdr:row>134</xdr:row>
      <xdr:rowOff>116634</xdr:rowOff>
    </xdr:from>
    <xdr:ext cx="2573694" cy="261738"/>
    <xdr:sp macro="" textlink="">
      <xdr:nvSpPr>
        <xdr:cNvPr id="116" name="テキスト ボックス 115"/>
        <xdr:cNvSpPr txBox="1"/>
      </xdr:nvSpPr>
      <xdr:spPr>
        <a:xfrm>
          <a:off x="225489" y="23419838"/>
          <a:ext cx="2573694"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ja-JP" altLang="en-US" sz="800">
              <a:latin typeface="Meiryo UI" panose="020B0604030504040204" pitchFamily="50" charset="-128"/>
              <a:ea typeface="Meiryo UI" panose="020B0604030504040204" pitchFamily="50" charset="-128"/>
            </a:rPr>
            <a:t>軒といの安全率を</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→３で計算下さい（谷とい）</a:t>
          </a:r>
          <a:endParaRPr kumimoji="1" lang="en-US" altLang="ja-JP" sz="800">
            <a:latin typeface="Meiryo UI" panose="020B0604030504040204" pitchFamily="50" charset="-128"/>
            <a:ea typeface="Meiryo UI" panose="020B0604030504040204" pitchFamily="50" charset="-128"/>
          </a:endParaRPr>
        </a:p>
      </xdr:txBody>
    </xdr:sp>
    <xdr:clientData/>
  </xdr:oneCellAnchor>
  <xdr:twoCellAnchor>
    <xdr:from>
      <xdr:col>16</xdr:col>
      <xdr:colOff>192627</xdr:colOff>
      <xdr:row>133</xdr:row>
      <xdr:rowOff>67553</xdr:rowOff>
    </xdr:from>
    <xdr:to>
      <xdr:col>28</xdr:col>
      <xdr:colOff>194235</xdr:colOff>
      <xdr:row>135</xdr:row>
      <xdr:rowOff>585</xdr:rowOff>
    </xdr:to>
    <xdr:sp macro="" textlink="">
      <xdr:nvSpPr>
        <xdr:cNvPr id="117" name="テキスト ボックス 2"/>
        <xdr:cNvSpPr txBox="1"/>
      </xdr:nvSpPr>
      <xdr:spPr>
        <a:xfrm>
          <a:off x="3658980" y="22449435"/>
          <a:ext cx="2601373" cy="261738"/>
        </a:xfrm>
        <a:prstGeom prst="rect">
          <a:avLst/>
        </a:prstGeom>
        <a:noFill/>
      </xdr:spPr>
      <xdr:txBody>
        <a:bodyPr wrap="square" rtlCol="0">
          <a:spAutoFit/>
        </a:bodyPr>
        <a:lstStyle>
          <a:defPPr>
            <a:defRPr lang="ja-JP"/>
          </a:defPPr>
          <a:lvl1pPr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1pPr>
          <a:lvl2pPr marL="4572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2pPr>
          <a:lvl3pPr marL="9144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3pPr>
          <a:lvl4pPr marL="13716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4pPr>
          <a:lvl5pPr marL="18288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5pPr>
          <a:lvl6pPr marL="22860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6pPr>
          <a:lvl7pPr marL="27432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7pPr>
          <a:lvl8pPr marL="32004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8pPr>
          <a:lvl9pPr marL="36576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9pPr>
        </a:lstStyle>
        <a:p>
          <a:pPr algn="l"/>
          <a:r>
            <a:rPr lang="ja-JP" altLang="en-US" sz="800" u="none">
              <a:solidFill>
                <a:sysClr val="windowText" lastClr="000000"/>
              </a:solidFill>
              <a:latin typeface="Meiryo UI" panose="020B0604030504040204" pitchFamily="50" charset="-128"/>
              <a:ea typeface="Meiryo UI" panose="020B0604030504040204" pitchFamily="50" charset="-128"/>
            </a:rPr>
            <a:t>  </a:t>
          </a:r>
          <a:r>
            <a:rPr lang="en-US" altLang="ja-JP" sz="800" u="none">
              <a:solidFill>
                <a:sysClr val="windowText" lastClr="000000"/>
              </a:solidFill>
              <a:latin typeface="Meiryo UI" panose="020B0604030504040204" pitchFamily="50" charset="-128"/>
              <a:ea typeface="Meiryo UI" panose="020B0604030504040204" pitchFamily="50" charset="-128"/>
            </a:rPr>
            <a:t>※</a:t>
          </a:r>
          <a:r>
            <a:rPr lang="ja-JP" altLang="en-US" sz="800" u="none">
              <a:solidFill>
                <a:sysClr val="windowText" lastClr="000000"/>
              </a:solidFill>
              <a:effectLst/>
              <a:latin typeface="Meiryo UI" panose="020B0604030504040204" pitchFamily="50" charset="-128"/>
              <a:ea typeface="Meiryo UI" panose="020B0604030504040204" pitchFamily="50" charset="-128"/>
            </a:rPr>
            <a:t>雨水排水管径（埋設管）は</a:t>
          </a:r>
          <a:r>
            <a:rPr lang="en-US" altLang="ja-JP" sz="800" u="none">
              <a:solidFill>
                <a:sysClr val="windowText" lastClr="000000"/>
              </a:solidFill>
              <a:effectLst/>
              <a:latin typeface="Meiryo UI" panose="020B0604030504040204" pitchFamily="50" charset="-128"/>
              <a:ea typeface="Meiryo UI" panose="020B0604030504040204" pitchFamily="50" charset="-128"/>
            </a:rPr>
            <a:t>SHASE-S206 </a:t>
          </a:r>
        </a:p>
      </xdr:txBody>
    </xdr:sp>
    <xdr:clientData/>
  </xdr:twoCellAnchor>
  <xdr:twoCellAnchor>
    <xdr:from>
      <xdr:col>7</xdr:col>
      <xdr:colOff>33547</xdr:colOff>
      <xdr:row>106</xdr:row>
      <xdr:rowOff>140171</xdr:rowOff>
    </xdr:from>
    <xdr:to>
      <xdr:col>8</xdr:col>
      <xdr:colOff>64295</xdr:colOff>
      <xdr:row>106</xdr:row>
      <xdr:rowOff>146171</xdr:rowOff>
    </xdr:to>
    <xdr:cxnSp macro="">
      <xdr:nvCxnSpPr>
        <xdr:cNvPr id="106" name="直線矢印コネクタ 105"/>
        <xdr:cNvCxnSpPr/>
      </xdr:nvCxnSpPr>
      <xdr:spPr>
        <a:xfrm flipV="1">
          <a:off x="1526396" y="18337114"/>
          <a:ext cx="244012" cy="6000"/>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195483</xdr:colOff>
      <xdr:row>106</xdr:row>
      <xdr:rowOff>148566</xdr:rowOff>
    </xdr:from>
    <xdr:to>
      <xdr:col>7</xdr:col>
      <xdr:colOff>7189</xdr:colOff>
      <xdr:row>107</xdr:row>
      <xdr:rowOff>21365</xdr:rowOff>
    </xdr:to>
    <xdr:cxnSp macro="">
      <xdr:nvCxnSpPr>
        <xdr:cNvPr id="122" name="直線矢印コネクタ 121"/>
        <xdr:cNvCxnSpPr/>
      </xdr:nvCxnSpPr>
      <xdr:spPr>
        <a:xfrm flipH="1">
          <a:off x="1261804" y="18345509"/>
          <a:ext cx="238234" cy="40535"/>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141378</xdr:colOff>
      <xdr:row>106</xdr:row>
      <xdr:rowOff>90118</xdr:rowOff>
    </xdr:from>
    <xdr:to>
      <xdr:col>9</xdr:col>
      <xdr:colOff>145162</xdr:colOff>
      <xdr:row>106</xdr:row>
      <xdr:rowOff>124604</xdr:rowOff>
    </xdr:to>
    <xdr:cxnSp macro="">
      <xdr:nvCxnSpPr>
        <xdr:cNvPr id="124" name="直線矢印コネクタ 123"/>
        <xdr:cNvCxnSpPr/>
      </xdr:nvCxnSpPr>
      <xdr:spPr>
        <a:xfrm flipH="1">
          <a:off x="1847491" y="18287061"/>
          <a:ext cx="217048" cy="34486"/>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149551</xdr:colOff>
      <xdr:row>106</xdr:row>
      <xdr:rowOff>78337</xdr:rowOff>
    </xdr:from>
    <xdr:to>
      <xdr:col>10</xdr:col>
      <xdr:colOff>199403</xdr:colOff>
      <xdr:row>106</xdr:row>
      <xdr:rowOff>92580</xdr:rowOff>
    </xdr:to>
    <xdr:cxnSp macro="">
      <xdr:nvCxnSpPr>
        <xdr:cNvPr id="125" name="直線矢印コネクタ 124"/>
        <xdr:cNvCxnSpPr/>
      </xdr:nvCxnSpPr>
      <xdr:spPr>
        <a:xfrm flipV="1">
          <a:off x="2072355" y="18558617"/>
          <a:ext cx="263497" cy="14243"/>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76858</xdr:colOff>
      <xdr:row>127</xdr:row>
      <xdr:rowOff>135396</xdr:rowOff>
    </xdr:from>
    <xdr:to>
      <xdr:col>30</xdr:col>
      <xdr:colOff>8013</xdr:colOff>
      <xdr:row>133</xdr:row>
      <xdr:rowOff>45590</xdr:rowOff>
    </xdr:to>
    <xdr:sp macro="" textlink="">
      <xdr:nvSpPr>
        <xdr:cNvPr id="132" name="正方形/長方形 131"/>
        <xdr:cNvSpPr/>
      </xdr:nvSpPr>
      <xdr:spPr>
        <a:xfrm>
          <a:off x="5857982" y="21817760"/>
          <a:ext cx="573502" cy="91149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20159</xdr:colOff>
      <xdr:row>127</xdr:row>
      <xdr:rowOff>141742</xdr:rowOff>
    </xdr:from>
    <xdr:to>
      <xdr:col>30</xdr:col>
      <xdr:colOff>161846</xdr:colOff>
      <xdr:row>127</xdr:row>
      <xdr:rowOff>141742</xdr:rowOff>
    </xdr:to>
    <xdr:cxnSp macro="">
      <xdr:nvCxnSpPr>
        <xdr:cNvPr id="135" name="直線コネクタ 134"/>
        <xdr:cNvCxnSpPr/>
      </xdr:nvCxnSpPr>
      <xdr:spPr>
        <a:xfrm flipH="1">
          <a:off x="5360321" y="21919332"/>
          <a:ext cx="120971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114558</xdr:colOff>
      <xdr:row>126</xdr:row>
      <xdr:rowOff>126207</xdr:rowOff>
    </xdr:from>
    <xdr:to>
      <xdr:col>31</xdr:col>
      <xdr:colOff>85518</xdr:colOff>
      <xdr:row>128</xdr:row>
      <xdr:rowOff>17075</xdr:rowOff>
    </xdr:to>
    <xdr:sp macro="" textlink="">
      <xdr:nvSpPr>
        <xdr:cNvPr id="139" name="テキスト ボックス 20"/>
        <xdr:cNvSpPr txBox="1"/>
      </xdr:nvSpPr>
      <xdr:spPr>
        <a:xfrm>
          <a:off x="6309146" y="21735377"/>
          <a:ext cx="398173" cy="22770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800">
              <a:latin typeface="HGPｺﾞｼｯｸE" panose="020B0900000000000000" pitchFamily="50" charset="-128"/>
              <a:ea typeface="HGPｺﾞｼｯｸE" panose="020B0900000000000000" pitchFamily="50" charset="-128"/>
            </a:rPr>
            <a:t>ＧＬ</a:t>
          </a:r>
        </a:p>
      </xdr:txBody>
    </xdr:sp>
    <xdr:clientData/>
  </xdr:twoCellAnchor>
  <xdr:twoCellAnchor>
    <xdr:from>
      <xdr:col>27</xdr:col>
      <xdr:colOff>107027</xdr:colOff>
      <xdr:row>127</xdr:row>
      <xdr:rowOff>127679</xdr:rowOff>
    </xdr:from>
    <xdr:to>
      <xdr:col>29</xdr:col>
      <xdr:colOff>198371</xdr:colOff>
      <xdr:row>128</xdr:row>
      <xdr:rowOff>6514</xdr:rowOff>
    </xdr:to>
    <xdr:sp macro="" textlink="">
      <xdr:nvSpPr>
        <xdr:cNvPr id="140" name="正方形/長方形 139"/>
        <xdr:cNvSpPr/>
      </xdr:nvSpPr>
      <xdr:spPr>
        <a:xfrm>
          <a:off x="5888151" y="21810043"/>
          <a:ext cx="519575" cy="4571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oneCellAnchor>
    <xdr:from>
      <xdr:col>15</xdr:col>
      <xdr:colOff>114576</xdr:colOff>
      <xdr:row>120</xdr:row>
      <xdr:rowOff>108832</xdr:rowOff>
    </xdr:from>
    <xdr:ext cx="270139" cy="264560"/>
    <xdr:sp macro="" textlink="">
      <xdr:nvSpPr>
        <xdr:cNvPr id="152" name="テキスト ボックス 151"/>
        <xdr:cNvSpPr txBox="1"/>
      </xdr:nvSpPr>
      <xdr:spPr>
        <a:xfrm>
          <a:off x="3299986" y="20689078"/>
          <a:ext cx="270139"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0000"/>
              </a:solidFill>
            </a:rPr>
            <a:t>A</a:t>
          </a:r>
          <a:endParaRPr kumimoji="1" lang="ja-JP" altLang="en-US" sz="1100" b="1">
            <a:solidFill>
              <a:srgbClr val="FF0000"/>
            </a:solidFill>
          </a:endParaRPr>
        </a:p>
      </xdr:txBody>
    </xdr:sp>
    <xdr:clientData/>
  </xdr:oneCellAnchor>
  <xdr:twoCellAnchor>
    <xdr:from>
      <xdr:col>22</xdr:col>
      <xdr:colOff>50040</xdr:colOff>
      <xdr:row>114</xdr:row>
      <xdr:rowOff>37881</xdr:rowOff>
    </xdr:from>
    <xdr:to>
      <xdr:col>29</xdr:col>
      <xdr:colOff>203601</xdr:colOff>
      <xdr:row>125</xdr:row>
      <xdr:rowOff>63737</xdr:rowOff>
    </xdr:to>
    <xdr:grpSp>
      <xdr:nvGrpSpPr>
        <xdr:cNvPr id="1068" name="グループ化 1067"/>
        <xdr:cNvGrpSpPr/>
      </xdr:nvGrpSpPr>
      <xdr:grpSpPr>
        <a:xfrm>
          <a:off x="4816275" y="19297057"/>
          <a:ext cx="1670091" cy="1833739"/>
          <a:chOff x="4876040" y="19539437"/>
          <a:chExt cx="1654983" cy="1857478"/>
        </a:xfrm>
      </xdr:grpSpPr>
      <xdr:pic>
        <xdr:nvPicPr>
          <xdr:cNvPr id="148" name="図 147"/>
          <xdr:cNvPicPr>
            <a:picLocks noChangeAspect="1"/>
          </xdr:cNvPicPr>
        </xdr:nvPicPr>
        <xdr:blipFill>
          <a:blip xmlns:r="http://schemas.openxmlformats.org/officeDocument/2006/relationships" r:embed="rId42">
            <a:extLst>
              <a:ext uri="{BEBA8EAE-BF5A-486C-A8C5-ECC9F3942E4B}">
                <a14:imgProps xmlns:a14="http://schemas.microsoft.com/office/drawing/2010/main">
                  <a14:imgLayer r:embed="rId43">
                    <a14:imgEffect>
                      <a14:sharpenSoften amount="5000"/>
                    </a14:imgEffect>
                    <a14:imgEffect>
                      <a14:brightnessContrast bright="10000" contrast="5000"/>
                    </a14:imgEffect>
                  </a14:imgLayer>
                </a14:imgProps>
              </a:ext>
            </a:extLst>
          </a:blip>
          <a:stretch>
            <a:fillRect/>
          </a:stretch>
        </xdr:blipFill>
        <xdr:spPr>
          <a:xfrm>
            <a:off x="4876040" y="19539437"/>
            <a:ext cx="1017131" cy="1846358"/>
          </a:xfrm>
          <a:prstGeom prst="rect">
            <a:avLst/>
          </a:prstGeom>
        </xdr:spPr>
      </xdr:pic>
      <xdr:sp macro="" textlink="">
        <xdr:nvSpPr>
          <xdr:cNvPr id="153" name="テキスト ボックス 152"/>
          <xdr:cNvSpPr txBox="1"/>
        </xdr:nvSpPr>
        <xdr:spPr>
          <a:xfrm>
            <a:off x="5313445" y="20379073"/>
            <a:ext cx="270139"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0000"/>
                </a:solidFill>
              </a:rPr>
              <a:t>A</a:t>
            </a:r>
            <a:endParaRPr kumimoji="1" lang="ja-JP" altLang="en-US" sz="1100" b="1">
              <a:solidFill>
                <a:srgbClr val="FF0000"/>
              </a:solidFill>
            </a:endParaRPr>
          </a:p>
        </xdr:txBody>
      </xdr:sp>
      <xdr:sp macro="" textlink="">
        <xdr:nvSpPr>
          <xdr:cNvPr id="158" name="正方形/長方形 157"/>
          <xdr:cNvSpPr/>
        </xdr:nvSpPr>
        <xdr:spPr>
          <a:xfrm>
            <a:off x="5617067" y="21150978"/>
            <a:ext cx="246489" cy="34511"/>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9" name="フリーフォーム 158"/>
          <xdr:cNvSpPr/>
        </xdr:nvSpPr>
        <xdr:spPr>
          <a:xfrm>
            <a:off x="4995600" y="20956467"/>
            <a:ext cx="1533423" cy="213022"/>
          </a:xfrm>
          <a:custGeom>
            <a:avLst/>
            <a:gdLst>
              <a:gd name="connsiteX0" fmla="*/ 0 w 1008000"/>
              <a:gd name="connsiteY0" fmla="*/ 0 h 218000"/>
              <a:gd name="connsiteX1" fmla="*/ 0 w 1008000"/>
              <a:gd name="connsiteY1" fmla="*/ 218000 h 218000"/>
              <a:gd name="connsiteX2" fmla="*/ 450000 w 1008000"/>
              <a:gd name="connsiteY2" fmla="*/ 218000 h 218000"/>
              <a:gd name="connsiteX3" fmla="*/ 1008000 w 1008000"/>
              <a:gd name="connsiteY3" fmla="*/ 218000 h 218000"/>
              <a:gd name="connsiteX4" fmla="*/ 1008000 w 1008000"/>
              <a:gd name="connsiteY4" fmla="*/ 10000 h 218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8000" h="218000">
                <a:moveTo>
                  <a:pt x="0" y="0"/>
                </a:moveTo>
                <a:lnTo>
                  <a:pt x="0" y="218000"/>
                </a:lnTo>
                <a:lnTo>
                  <a:pt x="450000" y="218000"/>
                </a:lnTo>
                <a:lnTo>
                  <a:pt x="1008000" y="218000"/>
                </a:lnTo>
                <a:lnTo>
                  <a:pt x="1008000" y="10000"/>
                </a:lnTo>
              </a:path>
            </a:pathLst>
          </a:custGeom>
          <a:noFill/>
          <a:ln w="15875" cmpd="dbl">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57" name="直線コネクタ 1056"/>
          <xdr:cNvCxnSpPr/>
        </xdr:nvCxnSpPr>
        <xdr:spPr>
          <a:xfrm>
            <a:off x="5003600" y="20966467"/>
            <a:ext cx="1527423" cy="0"/>
          </a:xfrm>
          <a:prstGeom prst="line">
            <a:avLst/>
          </a:prstGeom>
          <a:ln w="6350"/>
        </xdr:spPr>
        <xdr:style>
          <a:lnRef idx="1">
            <a:schemeClr val="accent1"/>
          </a:lnRef>
          <a:fillRef idx="0">
            <a:schemeClr val="accent1"/>
          </a:fillRef>
          <a:effectRef idx="0">
            <a:schemeClr val="accent1"/>
          </a:effectRef>
          <a:fontRef idx="minor">
            <a:schemeClr val="tx1"/>
          </a:fontRef>
        </xdr:style>
      </xdr:cxnSp>
      <xdr:grpSp>
        <xdr:nvGrpSpPr>
          <xdr:cNvPr id="1063" name="グループ化 1062"/>
          <xdr:cNvGrpSpPr/>
        </xdr:nvGrpSpPr>
        <xdr:grpSpPr>
          <a:xfrm>
            <a:off x="4990755" y="20792371"/>
            <a:ext cx="1539578" cy="81661"/>
            <a:chOff x="4959135" y="21054216"/>
            <a:chExt cx="1525869" cy="83620"/>
          </a:xfrm>
        </xdr:grpSpPr>
        <xdr:sp macro="" textlink="">
          <xdr:nvSpPr>
            <xdr:cNvPr id="1062" name="フリーフォーム 1061"/>
            <xdr:cNvSpPr/>
          </xdr:nvSpPr>
          <xdr:spPr>
            <a:xfrm>
              <a:off x="4959135" y="21060825"/>
              <a:ext cx="198345"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1" name="フリーフォーム 170"/>
            <xdr:cNvSpPr/>
          </xdr:nvSpPr>
          <xdr:spPr>
            <a:xfrm>
              <a:off x="5152203" y="21059935"/>
              <a:ext cx="198343" cy="7465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2" name="フリーフォーム 171"/>
            <xdr:cNvSpPr/>
          </xdr:nvSpPr>
          <xdr:spPr>
            <a:xfrm>
              <a:off x="5913053" y="21054217"/>
              <a:ext cx="199943"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3" name="フリーフォーム 172"/>
            <xdr:cNvSpPr/>
          </xdr:nvSpPr>
          <xdr:spPr>
            <a:xfrm>
              <a:off x="6102214" y="21056543"/>
              <a:ext cx="199511"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6" name="フリーフォーム 175"/>
            <xdr:cNvSpPr/>
          </xdr:nvSpPr>
          <xdr:spPr>
            <a:xfrm>
              <a:off x="5719936" y="21054216"/>
              <a:ext cx="199944"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7" name="フリーフォーム 176"/>
            <xdr:cNvSpPr/>
          </xdr:nvSpPr>
          <xdr:spPr>
            <a:xfrm>
              <a:off x="5528222" y="21059069"/>
              <a:ext cx="200967"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8" name="フリーフォーム 177"/>
            <xdr:cNvSpPr/>
          </xdr:nvSpPr>
          <xdr:spPr>
            <a:xfrm>
              <a:off x="5339959" y="21059069"/>
              <a:ext cx="199944"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9" name="フリーフォーム 178"/>
            <xdr:cNvSpPr/>
          </xdr:nvSpPr>
          <xdr:spPr>
            <a:xfrm>
              <a:off x="6285204" y="21058674"/>
              <a:ext cx="199800" cy="77011"/>
            </a:xfrm>
            <a:custGeom>
              <a:avLst/>
              <a:gdLst>
                <a:gd name="connsiteX0" fmla="*/ 0 w 198606"/>
                <a:gd name="connsiteY0" fmla="*/ 0 h 77011"/>
                <a:gd name="connsiteX1" fmla="*/ 38505 w 198606"/>
                <a:gd name="connsiteY1" fmla="*/ 77011 h 77011"/>
                <a:gd name="connsiteX2" fmla="*/ 91196 w 198606"/>
                <a:gd name="connsiteY2" fmla="*/ 77011 h 77011"/>
                <a:gd name="connsiteX3" fmla="*/ 121595 w 198606"/>
                <a:gd name="connsiteY3" fmla="*/ 0 h 77011"/>
                <a:gd name="connsiteX4" fmla="*/ 192526 w 198606"/>
                <a:gd name="connsiteY4" fmla="*/ 0 h 77011"/>
                <a:gd name="connsiteX5" fmla="*/ 198606 w 198606"/>
                <a:gd name="connsiteY5" fmla="*/ 24319 h 77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8606" h="77011">
                  <a:moveTo>
                    <a:pt x="0" y="0"/>
                  </a:moveTo>
                  <a:lnTo>
                    <a:pt x="38505" y="77011"/>
                  </a:lnTo>
                  <a:lnTo>
                    <a:pt x="91196" y="77011"/>
                  </a:lnTo>
                  <a:lnTo>
                    <a:pt x="121595" y="0"/>
                  </a:lnTo>
                  <a:lnTo>
                    <a:pt x="192526" y="0"/>
                  </a:lnTo>
                  <a:lnTo>
                    <a:pt x="198606" y="24319"/>
                  </a:lnTo>
                </a:path>
              </a:pathLst>
            </a:custGeom>
            <a:noFill/>
            <a:ln w="9525">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064" name="フリーフォーム 1063"/>
          <xdr:cNvSpPr/>
        </xdr:nvSpPr>
        <xdr:spPr>
          <a:xfrm>
            <a:off x="5064235" y="21068668"/>
            <a:ext cx="659232" cy="290981"/>
          </a:xfrm>
          <a:custGeom>
            <a:avLst/>
            <a:gdLst>
              <a:gd name="connsiteX0" fmla="*/ 0 w 635875"/>
              <a:gd name="connsiteY0" fmla="*/ 257504 h 257504"/>
              <a:gd name="connsiteX1" fmla="*/ 420413 w 635875"/>
              <a:gd name="connsiteY1" fmla="*/ 257504 h 257504"/>
              <a:gd name="connsiteX2" fmla="*/ 635875 w 635875"/>
              <a:gd name="connsiteY2" fmla="*/ 0 h 257504"/>
            </a:gdLst>
            <a:ahLst/>
            <a:cxnLst>
              <a:cxn ang="0">
                <a:pos x="connsiteX0" y="connsiteY0"/>
              </a:cxn>
              <a:cxn ang="0">
                <a:pos x="connsiteX1" y="connsiteY1"/>
              </a:cxn>
              <a:cxn ang="0">
                <a:pos x="connsiteX2" y="connsiteY2"/>
              </a:cxn>
            </a:cxnLst>
            <a:rect l="l" t="t" r="r" b="b"/>
            <a:pathLst>
              <a:path w="635875" h="257504">
                <a:moveTo>
                  <a:pt x="0" y="257504"/>
                </a:moveTo>
                <a:lnTo>
                  <a:pt x="420413" y="257504"/>
                </a:lnTo>
                <a:lnTo>
                  <a:pt x="635875" y="0"/>
                </a:lnTo>
              </a:path>
            </a:pathLst>
          </a:custGeom>
          <a:noFill/>
          <a:ln w="6350">
            <a:solidFill>
              <a:schemeClr val="tx1">
                <a:lumMod val="65000"/>
                <a:lumOff val="35000"/>
              </a:schemeClr>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65" name="テキスト ボックス 1064"/>
          <xdr:cNvSpPr txBox="1"/>
        </xdr:nvSpPr>
        <xdr:spPr>
          <a:xfrm>
            <a:off x="5040586" y="21187883"/>
            <a:ext cx="453970"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solidFill>
                  <a:srgbClr val="FF0000"/>
                </a:solidFill>
              </a:rPr>
              <a:t>貫通管</a:t>
            </a:r>
          </a:p>
        </xdr:txBody>
      </xdr:sp>
    </xdr:grpSp>
    <xdr:clientData/>
  </xdr:twoCellAnchor>
  <xdr:oneCellAnchor>
    <xdr:from>
      <xdr:col>17</xdr:col>
      <xdr:colOff>84084</xdr:colOff>
      <xdr:row>120</xdr:row>
      <xdr:rowOff>10508</xdr:rowOff>
    </xdr:from>
    <xdr:ext cx="633507" cy="325730"/>
    <xdr:sp macro="" textlink="">
      <xdr:nvSpPr>
        <xdr:cNvPr id="184" name="テキスト ボックス 183"/>
        <xdr:cNvSpPr txBox="1"/>
      </xdr:nvSpPr>
      <xdr:spPr>
        <a:xfrm>
          <a:off x="3702270" y="20642315"/>
          <a:ext cx="633507"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solidFill>
                <a:srgbClr val="FF0000"/>
              </a:solidFill>
            </a:rPr>
            <a:t>スライドＳ</a:t>
          </a:r>
          <a:endParaRPr kumimoji="1" lang="en-US" altLang="ja-JP" sz="700">
            <a:solidFill>
              <a:srgbClr val="FF0000"/>
            </a:solidFill>
          </a:endParaRPr>
        </a:p>
        <a:p>
          <a:r>
            <a:rPr kumimoji="1" lang="ja-JP" altLang="en-US" sz="700">
              <a:solidFill>
                <a:srgbClr val="FF0000"/>
              </a:solidFill>
            </a:rPr>
            <a:t>（高排水用）</a:t>
          </a:r>
        </a:p>
      </xdr:txBody>
    </xdr:sp>
    <xdr:clientData/>
  </xdr:oneCellAnchor>
  <xdr:twoCellAnchor>
    <xdr:from>
      <xdr:col>17</xdr:col>
      <xdr:colOff>204952</xdr:colOff>
      <xdr:row>121</xdr:row>
      <xdr:rowOff>10511</xdr:rowOff>
    </xdr:from>
    <xdr:to>
      <xdr:col>21</xdr:col>
      <xdr:colOff>0</xdr:colOff>
      <xdr:row>122</xdr:row>
      <xdr:rowOff>7883</xdr:rowOff>
    </xdr:to>
    <xdr:sp macro="" textlink="">
      <xdr:nvSpPr>
        <xdr:cNvPr id="1066" name="フリーフォーム 1065"/>
        <xdr:cNvSpPr/>
      </xdr:nvSpPr>
      <xdr:spPr>
        <a:xfrm>
          <a:off x="3823138" y="20810483"/>
          <a:ext cx="646386" cy="165538"/>
        </a:xfrm>
        <a:custGeom>
          <a:avLst/>
          <a:gdLst>
            <a:gd name="connsiteX0" fmla="*/ 0 w 646386"/>
            <a:gd name="connsiteY0" fmla="*/ 165538 h 165538"/>
            <a:gd name="connsiteX1" fmla="*/ 420414 w 646386"/>
            <a:gd name="connsiteY1" fmla="*/ 165538 h 165538"/>
            <a:gd name="connsiteX2" fmla="*/ 646386 w 646386"/>
            <a:gd name="connsiteY2" fmla="*/ 0 h 165538"/>
          </a:gdLst>
          <a:ahLst/>
          <a:cxnLst>
            <a:cxn ang="0">
              <a:pos x="connsiteX0" y="connsiteY0"/>
            </a:cxn>
            <a:cxn ang="0">
              <a:pos x="connsiteX1" y="connsiteY1"/>
            </a:cxn>
            <a:cxn ang="0">
              <a:pos x="connsiteX2" y="connsiteY2"/>
            </a:cxn>
          </a:cxnLst>
          <a:rect l="l" t="t" r="r" b="b"/>
          <a:pathLst>
            <a:path w="646386" h="165538">
              <a:moveTo>
                <a:pt x="0" y="165538"/>
              </a:moveTo>
              <a:lnTo>
                <a:pt x="420414" y="165538"/>
              </a:lnTo>
              <a:lnTo>
                <a:pt x="646386" y="0"/>
              </a:lnTo>
            </a:path>
          </a:pathLst>
        </a:custGeom>
        <a:noFill/>
        <a:ln w="6350">
          <a:solidFill>
            <a:schemeClr val="tx1">
              <a:lumMod val="85000"/>
              <a:lumOff val="15000"/>
            </a:schemeClr>
          </a:solidFill>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189530</xdr:colOff>
      <xdr:row>124</xdr:row>
      <xdr:rowOff>22545</xdr:rowOff>
    </xdr:from>
    <xdr:to>
      <xdr:col>26</xdr:col>
      <xdr:colOff>130915</xdr:colOff>
      <xdr:row>127</xdr:row>
      <xdr:rowOff>128503</xdr:rowOff>
    </xdr:to>
    <xdr:sp macro="" textlink="">
      <xdr:nvSpPr>
        <xdr:cNvPr id="1067" name="正方形/長方形 1066"/>
        <xdr:cNvSpPr/>
      </xdr:nvSpPr>
      <xdr:spPr>
        <a:xfrm>
          <a:off x="5551752" y="21192034"/>
          <a:ext cx="155874" cy="605491"/>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55454</xdr:colOff>
      <xdr:row>128</xdr:row>
      <xdr:rowOff>118533</xdr:rowOff>
    </xdr:from>
    <xdr:to>
      <xdr:col>27</xdr:col>
      <xdr:colOff>147991</xdr:colOff>
      <xdr:row>129</xdr:row>
      <xdr:rowOff>105359</xdr:rowOff>
    </xdr:to>
    <xdr:sp macro="" textlink="">
      <xdr:nvSpPr>
        <xdr:cNvPr id="142" name="正方形/長方形 141"/>
        <xdr:cNvSpPr/>
      </xdr:nvSpPr>
      <xdr:spPr>
        <a:xfrm>
          <a:off x="5822829" y="22064544"/>
          <a:ext cx="92537" cy="15524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27</xdr:col>
      <xdr:colOff>142988</xdr:colOff>
      <xdr:row>128</xdr:row>
      <xdr:rowOff>99744</xdr:rowOff>
    </xdr:from>
    <xdr:to>
      <xdr:col>29</xdr:col>
      <xdr:colOff>37485</xdr:colOff>
      <xdr:row>130</xdr:row>
      <xdr:rowOff>96642</xdr:rowOff>
    </xdr:to>
    <xdr:pic>
      <xdr:nvPicPr>
        <xdr:cNvPr id="134" name="図 133"/>
        <xdr:cNvPicPr>
          <a:picLocks noChangeAspect="1"/>
        </xdr:cNvPicPr>
      </xdr:nvPicPr>
      <xdr:blipFill>
        <a:blip xmlns:r="http://schemas.openxmlformats.org/officeDocument/2006/relationships" r:embed="rId44"/>
        <a:stretch>
          <a:fillRect/>
        </a:stretch>
      </xdr:blipFill>
      <xdr:spPr>
        <a:xfrm>
          <a:off x="5924112" y="21948992"/>
          <a:ext cx="322728" cy="330667"/>
        </a:xfrm>
        <a:prstGeom prst="rect">
          <a:avLst/>
        </a:prstGeom>
        <a:solidFill>
          <a:schemeClr val="tx1"/>
        </a:solidFill>
      </xdr:spPr>
    </xdr:pic>
    <xdr:clientData/>
  </xdr:twoCellAnchor>
  <xdr:twoCellAnchor>
    <xdr:from>
      <xdr:col>29</xdr:col>
      <xdr:colOff>141695</xdr:colOff>
      <xdr:row>131</xdr:row>
      <xdr:rowOff>124177</xdr:rowOff>
    </xdr:from>
    <xdr:to>
      <xdr:col>30</xdr:col>
      <xdr:colOff>127000</xdr:colOff>
      <xdr:row>132</xdr:row>
      <xdr:rowOff>115711</xdr:rowOff>
    </xdr:to>
    <xdr:sp macro="" textlink="">
      <xdr:nvSpPr>
        <xdr:cNvPr id="1070" name="フリーフォーム 1069"/>
        <xdr:cNvSpPr/>
      </xdr:nvSpPr>
      <xdr:spPr>
        <a:xfrm>
          <a:off x="6351050" y="22474078"/>
          <a:ext cx="199421" cy="158418"/>
        </a:xfrm>
        <a:custGeom>
          <a:avLst/>
          <a:gdLst>
            <a:gd name="connsiteX0" fmla="*/ 169334 w 169334"/>
            <a:gd name="connsiteY0" fmla="*/ 0 h 158045"/>
            <a:gd name="connsiteX1" fmla="*/ 0 w 169334"/>
            <a:gd name="connsiteY1" fmla="*/ 0 h 158045"/>
            <a:gd name="connsiteX2" fmla="*/ 0 w 169334"/>
            <a:gd name="connsiteY2" fmla="*/ 158045 h 158045"/>
            <a:gd name="connsiteX3" fmla="*/ 146756 w 169334"/>
            <a:gd name="connsiteY3" fmla="*/ 158045 h 158045"/>
          </a:gdLst>
          <a:ahLst/>
          <a:cxnLst>
            <a:cxn ang="0">
              <a:pos x="connsiteX0" y="connsiteY0"/>
            </a:cxn>
            <a:cxn ang="0">
              <a:pos x="connsiteX1" y="connsiteY1"/>
            </a:cxn>
            <a:cxn ang="0">
              <a:pos x="connsiteX2" y="connsiteY2"/>
            </a:cxn>
            <a:cxn ang="0">
              <a:pos x="connsiteX3" y="connsiteY3"/>
            </a:cxn>
          </a:cxnLst>
          <a:rect l="l" t="t" r="r" b="b"/>
          <a:pathLst>
            <a:path w="169334" h="158045">
              <a:moveTo>
                <a:pt x="169334" y="0"/>
              </a:moveTo>
              <a:lnTo>
                <a:pt x="0" y="0"/>
              </a:lnTo>
              <a:lnTo>
                <a:pt x="0" y="158045"/>
              </a:lnTo>
              <a:lnTo>
                <a:pt x="146756" y="158045"/>
              </a:lnTo>
            </a:path>
          </a:pathLst>
        </a:custGeom>
        <a:solidFill>
          <a:schemeClr val="bg1"/>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132247</xdr:colOff>
      <xdr:row>131</xdr:row>
      <xdr:rowOff>122801</xdr:rowOff>
    </xdr:from>
    <xdr:to>
      <xdr:col>29</xdr:col>
      <xdr:colOff>157270</xdr:colOff>
      <xdr:row>132</xdr:row>
      <xdr:rowOff>165411</xdr:rowOff>
    </xdr:to>
    <xdr:sp macro="" textlink="">
      <xdr:nvSpPr>
        <xdr:cNvPr id="192" name="テキスト ボックス 191"/>
        <xdr:cNvSpPr txBox="1"/>
      </xdr:nvSpPr>
      <xdr:spPr>
        <a:xfrm>
          <a:off x="5913371" y="22472702"/>
          <a:ext cx="453254" cy="209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solidFill>
                <a:srgbClr val="FF0000"/>
              </a:solidFill>
            </a:rPr>
            <a:t>埋設桝</a:t>
          </a:r>
        </a:p>
      </xdr:txBody>
    </xdr:sp>
    <xdr:clientData/>
  </xdr:twoCellAnchor>
  <xdr:twoCellAnchor>
    <xdr:from>
      <xdr:col>30</xdr:col>
      <xdr:colOff>93498</xdr:colOff>
      <xdr:row>131</xdr:row>
      <xdr:rowOff>62871</xdr:rowOff>
    </xdr:from>
    <xdr:to>
      <xdr:col>30</xdr:col>
      <xdr:colOff>166511</xdr:colOff>
      <xdr:row>133</xdr:row>
      <xdr:rowOff>1</xdr:rowOff>
    </xdr:to>
    <xdr:grpSp>
      <xdr:nvGrpSpPr>
        <xdr:cNvPr id="144" name="グループ化 143"/>
        <xdr:cNvGrpSpPr/>
      </xdr:nvGrpSpPr>
      <xdr:grpSpPr>
        <a:xfrm>
          <a:off x="6592910" y="22116047"/>
          <a:ext cx="73013" cy="265836"/>
          <a:chOff x="3101591" y="5163671"/>
          <a:chExt cx="134681" cy="377931"/>
        </a:xfrm>
      </xdr:grpSpPr>
      <xdr:sp macro="" textlink="">
        <xdr:nvSpPr>
          <xdr:cNvPr id="146" name="フリーフォーム 145"/>
          <xdr:cNvSpPr/>
        </xdr:nvSpPr>
        <xdr:spPr>
          <a:xfrm>
            <a:off x="3101591" y="5163671"/>
            <a:ext cx="77974" cy="376517"/>
          </a:xfrm>
          <a:custGeom>
            <a:avLst/>
            <a:gdLst>
              <a:gd name="connsiteX0" fmla="*/ 12150 w 77974"/>
              <a:gd name="connsiteY0" fmla="*/ 0 h 376517"/>
              <a:gd name="connsiteX1" fmla="*/ 77891 w 77974"/>
              <a:gd name="connsiteY1" fmla="*/ 131482 h 376517"/>
              <a:gd name="connsiteX2" fmla="*/ 197 w 77974"/>
              <a:gd name="connsiteY2" fmla="*/ 233082 h 376517"/>
              <a:gd name="connsiteX3" fmla="*/ 59962 w 77974"/>
              <a:gd name="connsiteY3" fmla="*/ 376517 h 376517"/>
            </a:gdLst>
            <a:ahLst/>
            <a:cxnLst>
              <a:cxn ang="0">
                <a:pos x="connsiteX0" y="connsiteY0"/>
              </a:cxn>
              <a:cxn ang="0">
                <a:pos x="connsiteX1" y="connsiteY1"/>
              </a:cxn>
              <a:cxn ang="0">
                <a:pos x="connsiteX2" y="connsiteY2"/>
              </a:cxn>
              <a:cxn ang="0">
                <a:pos x="connsiteX3" y="connsiteY3"/>
              </a:cxn>
            </a:cxnLst>
            <a:rect l="l" t="t" r="r" b="b"/>
            <a:pathLst>
              <a:path w="77974" h="376517">
                <a:moveTo>
                  <a:pt x="12150" y="0"/>
                </a:moveTo>
                <a:cubicBezTo>
                  <a:pt x="46016" y="46317"/>
                  <a:pt x="79883" y="92635"/>
                  <a:pt x="77891" y="131482"/>
                </a:cubicBezTo>
                <a:cubicBezTo>
                  <a:pt x="75899" y="170329"/>
                  <a:pt x="3185" y="192243"/>
                  <a:pt x="197" y="233082"/>
                </a:cubicBezTo>
                <a:cubicBezTo>
                  <a:pt x="-2791" y="273921"/>
                  <a:pt x="28585" y="325219"/>
                  <a:pt x="59962" y="376517"/>
                </a:cubicBezTo>
              </a:path>
            </a:pathLst>
          </a:cu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7" name="フリーフォーム 146"/>
          <xdr:cNvSpPr/>
        </xdr:nvSpPr>
        <xdr:spPr>
          <a:xfrm>
            <a:off x="3158298" y="5165085"/>
            <a:ext cx="77974" cy="376517"/>
          </a:xfrm>
          <a:custGeom>
            <a:avLst/>
            <a:gdLst>
              <a:gd name="connsiteX0" fmla="*/ 12150 w 77974"/>
              <a:gd name="connsiteY0" fmla="*/ 0 h 376517"/>
              <a:gd name="connsiteX1" fmla="*/ 77891 w 77974"/>
              <a:gd name="connsiteY1" fmla="*/ 131482 h 376517"/>
              <a:gd name="connsiteX2" fmla="*/ 197 w 77974"/>
              <a:gd name="connsiteY2" fmla="*/ 233082 h 376517"/>
              <a:gd name="connsiteX3" fmla="*/ 59962 w 77974"/>
              <a:gd name="connsiteY3" fmla="*/ 376517 h 376517"/>
            </a:gdLst>
            <a:ahLst/>
            <a:cxnLst>
              <a:cxn ang="0">
                <a:pos x="connsiteX0" y="connsiteY0"/>
              </a:cxn>
              <a:cxn ang="0">
                <a:pos x="connsiteX1" y="connsiteY1"/>
              </a:cxn>
              <a:cxn ang="0">
                <a:pos x="connsiteX2" y="connsiteY2"/>
              </a:cxn>
              <a:cxn ang="0">
                <a:pos x="connsiteX3" y="connsiteY3"/>
              </a:cxn>
            </a:cxnLst>
            <a:rect l="l" t="t" r="r" b="b"/>
            <a:pathLst>
              <a:path w="77974" h="376517">
                <a:moveTo>
                  <a:pt x="12150" y="0"/>
                </a:moveTo>
                <a:cubicBezTo>
                  <a:pt x="46016" y="46317"/>
                  <a:pt x="79883" y="92635"/>
                  <a:pt x="77891" y="131482"/>
                </a:cubicBezTo>
                <a:cubicBezTo>
                  <a:pt x="75899" y="170329"/>
                  <a:pt x="3185" y="192243"/>
                  <a:pt x="197" y="233082"/>
                </a:cubicBezTo>
                <a:cubicBezTo>
                  <a:pt x="-2791" y="273921"/>
                  <a:pt x="28585" y="325219"/>
                  <a:pt x="59962" y="376517"/>
                </a:cubicBezTo>
              </a:path>
            </a:pathLst>
          </a:cu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xdr:from>
      <xdr:col>25</xdr:col>
      <xdr:colOff>107474</xdr:colOff>
      <xdr:row>129</xdr:row>
      <xdr:rowOff>59002</xdr:rowOff>
    </xdr:from>
    <xdr:to>
      <xdr:col>28</xdr:col>
      <xdr:colOff>193270</xdr:colOff>
      <xdr:row>130</xdr:row>
      <xdr:rowOff>133168</xdr:rowOff>
    </xdr:to>
    <xdr:sp macro="" textlink="">
      <xdr:nvSpPr>
        <xdr:cNvPr id="145" name="テキスト ボックス 30"/>
        <xdr:cNvSpPr txBox="1"/>
      </xdr:nvSpPr>
      <xdr:spPr>
        <a:xfrm>
          <a:off x="5435635" y="22051899"/>
          <a:ext cx="725175" cy="24057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700">
              <a:solidFill>
                <a:srgbClr val="FF0000"/>
              </a:solidFill>
              <a:latin typeface="Meiryo UI" panose="020B0604030504040204" pitchFamily="50" charset="-128"/>
              <a:ea typeface="Meiryo UI" panose="020B0604030504040204" pitchFamily="50" charset="-128"/>
            </a:rPr>
            <a:t>大曲管</a:t>
          </a:r>
        </a:p>
      </xdr:txBody>
    </xdr:sp>
    <xdr:clientData/>
  </xdr:twoCellAnchor>
  <xdr:twoCellAnchor>
    <xdr:from>
      <xdr:col>27</xdr:col>
      <xdr:colOff>123234</xdr:colOff>
      <xdr:row>123</xdr:row>
      <xdr:rowOff>68974</xdr:rowOff>
    </xdr:from>
    <xdr:to>
      <xdr:col>28</xdr:col>
      <xdr:colOff>84209</xdr:colOff>
      <xdr:row>124</xdr:row>
      <xdr:rowOff>78049</xdr:rowOff>
    </xdr:to>
    <xdr:sp macro="" textlink="">
      <xdr:nvSpPr>
        <xdr:cNvPr id="1074" name="アーチ 1073"/>
        <xdr:cNvSpPr/>
      </xdr:nvSpPr>
      <xdr:spPr>
        <a:xfrm>
          <a:off x="5890609" y="21172882"/>
          <a:ext cx="174581" cy="177496"/>
        </a:xfrm>
        <a:prstGeom prst="blockArc">
          <a:avLst>
            <a:gd name="adj1" fmla="val 10800000"/>
            <a:gd name="adj2" fmla="val 0"/>
            <a:gd name="adj3" fmla="val 10714"/>
          </a:avLst>
        </a:prstGeom>
        <a:noFill/>
        <a:ln w="635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27</xdr:col>
      <xdr:colOff>174079</xdr:colOff>
      <xdr:row>123</xdr:row>
      <xdr:rowOff>64540</xdr:rowOff>
    </xdr:from>
    <xdr:to>
      <xdr:col>28</xdr:col>
      <xdr:colOff>32587</xdr:colOff>
      <xdr:row>123</xdr:row>
      <xdr:rowOff>82540</xdr:rowOff>
    </xdr:to>
    <xdr:sp macro="" textlink="">
      <xdr:nvSpPr>
        <xdr:cNvPr id="195" name="正方形/長方形 194"/>
        <xdr:cNvSpPr/>
      </xdr:nvSpPr>
      <xdr:spPr>
        <a:xfrm>
          <a:off x="5938346" y="21144350"/>
          <a:ext cx="72000" cy="18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199228</xdr:colOff>
      <xdr:row>123</xdr:row>
      <xdr:rowOff>82156</xdr:rowOff>
    </xdr:from>
    <xdr:to>
      <xdr:col>28</xdr:col>
      <xdr:colOff>3622</xdr:colOff>
      <xdr:row>123</xdr:row>
      <xdr:rowOff>154156</xdr:rowOff>
    </xdr:to>
    <xdr:sp macro="" textlink="">
      <xdr:nvSpPr>
        <xdr:cNvPr id="198" name="正方形/長方形 197"/>
        <xdr:cNvSpPr/>
      </xdr:nvSpPr>
      <xdr:spPr>
        <a:xfrm>
          <a:off x="5966603" y="21186064"/>
          <a:ext cx="18000" cy="72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203336</xdr:colOff>
      <xdr:row>123</xdr:row>
      <xdr:rowOff>84212</xdr:rowOff>
    </xdr:from>
    <xdr:to>
      <xdr:col>28</xdr:col>
      <xdr:colOff>78048</xdr:colOff>
      <xdr:row>125</xdr:row>
      <xdr:rowOff>36971</xdr:rowOff>
    </xdr:to>
    <xdr:sp macro="" textlink="">
      <xdr:nvSpPr>
        <xdr:cNvPr id="1075" name="円 1074"/>
        <xdr:cNvSpPr/>
      </xdr:nvSpPr>
      <xdr:spPr>
        <a:xfrm>
          <a:off x="5757104" y="21188120"/>
          <a:ext cx="301925" cy="289600"/>
        </a:xfrm>
        <a:prstGeom prst="pie">
          <a:avLst>
            <a:gd name="adj1" fmla="val 0"/>
            <a:gd name="adj2" fmla="val 5441510"/>
          </a:avLst>
        </a:prstGeom>
        <a:noFill/>
        <a:ln w="635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27</xdr:col>
      <xdr:colOff>131450</xdr:colOff>
      <xdr:row>124</xdr:row>
      <xdr:rowOff>20539</xdr:rowOff>
    </xdr:from>
    <xdr:to>
      <xdr:col>28</xdr:col>
      <xdr:colOff>79844</xdr:colOff>
      <xdr:row>124</xdr:row>
      <xdr:rowOff>56539</xdr:rowOff>
    </xdr:to>
    <xdr:sp macro="" textlink="">
      <xdr:nvSpPr>
        <xdr:cNvPr id="201" name="正方形/長方形 200"/>
        <xdr:cNvSpPr/>
      </xdr:nvSpPr>
      <xdr:spPr>
        <a:xfrm>
          <a:off x="5898825" y="21292868"/>
          <a:ext cx="162000" cy="36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89838</xdr:colOff>
      <xdr:row>124</xdr:row>
      <xdr:rowOff>55456</xdr:rowOff>
    </xdr:from>
    <xdr:to>
      <xdr:col>27</xdr:col>
      <xdr:colOff>135557</xdr:colOff>
      <xdr:row>125</xdr:row>
      <xdr:rowOff>49036</xdr:rowOff>
    </xdr:to>
    <xdr:sp macro="" textlink="">
      <xdr:nvSpPr>
        <xdr:cNvPr id="202" name="正方形/長方形 201"/>
        <xdr:cNvSpPr/>
      </xdr:nvSpPr>
      <xdr:spPr>
        <a:xfrm>
          <a:off x="5857213" y="21327785"/>
          <a:ext cx="45719" cy="162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26</xdr:col>
      <xdr:colOff>178690</xdr:colOff>
      <xdr:row>124</xdr:row>
      <xdr:rowOff>63671</xdr:rowOff>
    </xdr:from>
    <xdr:to>
      <xdr:col>27</xdr:col>
      <xdr:colOff>92426</xdr:colOff>
      <xdr:row>125</xdr:row>
      <xdr:rowOff>47241</xdr:rowOff>
    </xdr:to>
    <xdr:sp macro="" textlink="">
      <xdr:nvSpPr>
        <xdr:cNvPr id="203" name="正方形/長方形 202"/>
        <xdr:cNvSpPr/>
      </xdr:nvSpPr>
      <xdr:spPr>
        <a:xfrm>
          <a:off x="5732458" y="21336000"/>
          <a:ext cx="127343" cy="15199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26</xdr:col>
      <xdr:colOff>133504</xdr:colOff>
      <xdr:row>124</xdr:row>
      <xdr:rowOff>59563</xdr:rowOff>
    </xdr:from>
    <xdr:to>
      <xdr:col>26</xdr:col>
      <xdr:colOff>179223</xdr:colOff>
      <xdr:row>125</xdr:row>
      <xdr:rowOff>53143</xdr:rowOff>
    </xdr:to>
    <xdr:sp macro="" textlink="">
      <xdr:nvSpPr>
        <xdr:cNvPr id="204" name="正方形/長方形 203"/>
        <xdr:cNvSpPr/>
      </xdr:nvSpPr>
      <xdr:spPr>
        <a:xfrm>
          <a:off x="5687272" y="21331892"/>
          <a:ext cx="45719" cy="162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187207</xdr:colOff>
      <xdr:row>124</xdr:row>
      <xdr:rowOff>22914</xdr:rowOff>
    </xdr:from>
    <xdr:to>
      <xdr:col>26</xdr:col>
      <xdr:colOff>135066</xdr:colOff>
      <xdr:row>124</xdr:row>
      <xdr:rowOff>68633</xdr:rowOff>
    </xdr:to>
    <xdr:sp macro="" textlink="">
      <xdr:nvSpPr>
        <xdr:cNvPr id="205" name="正方形/長方形 204"/>
        <xdr:cNvSpPr/>
      </xdr:nvSpPr>
      <xdr:spPr>
        <a:xfrm rot="5400000">
          <a:off x="5578957" y="21194484"/>
          <a:ext cx="45719" cy="16121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26</xdr:col>
      <xdr:colOff>39054</xdr:colOff>
      <xdr:row>124</xdr:row>
      <xdr:rowOff>65722</xdr:rowOff>
    </xdr:from>
    <xdr:to>
      <xdr:col>26</xdr:col>
      <xdr:colOff>134304</xdr:colOff>
      <xdr:row>125</xdr:row>
      <xdr:rowOff>53339</xdr:rowOff>
    </xdr:to>
    <xdr:sp macro="" textlink="">
      <xdr:nvSpPr>
        <xdr:cNvPr id="1076" name="二等辺三角形 1075"/>
        <xdr:cNvSpPr/>
      </xdr:nvSpPr>
      <xdr:spPr>
        <a:xfrm rot="16200000">
          <a:off x="5556410" y="21325046"/>
          <a:ext cx="155257" cy="95250"/>
        </a:xfrm>
        <a:prstGeom prst="triangle">
          <a:avLst/>
        </a:prstGeom>
        <a:noFill/>
        <a:ln w="6350">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186690</xdr:colOff>
      <xdr:row>125</xdr:row>
      <xdr:rowOff>55245</xdr:rowOff>
    </xdr:from>
    <xdr:to>
      <xdr:col>26</xdr:col>
      <xdr:colOff>134549</xdr:colOff>
      <xdr:row>125</xdr:row>
      <xdr:rowOff>100964</xdr:rowOff>
    </xdr:to>
    <xdr:sp macro="" textlink="">
      <xdr:nvSpPr>
        <xdr:cNvPr id="207" name="正方形/長方形 206"/>
        <xdr:cNvSpPr/>
      </xdr:nvSpPr>
      <xdr:spPr>
        <a:xfrm rot="5400000">
          <a:off x="5578440" y="21394455"/>
          <a:ext cx="45719" cy="16121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195122</xdr:colOff>
      <xdr:row>125</xdr:row>
      <xdr:rowOff>102695</xdr:rowOff>
    </xdr:from>
    <xdr:to>
      <xdr:col>27</xdr:col>
      <xdr:colOff>32862</xdr:colOff>
      <xdr:row>125</xdr:row>
      <xdr:rowOff>148414</xdr:rowOff>
    </xdr:to>
    <xdr:sp macro="" textlink="">
      <xdr:nvSpPr>
        <xdr:cNvPr id="1077" name="フリーフォーム 1076"/>
        <xdr:cNvSpPr/>
      </xdr:nvSpPr>
      <xdr:spPr>
        <a:xfrm>
          <a:off x="5535284" y="21543444"/>
          <a:ext cx="264953" cy="45719"/>
        </a:xfrm>
        <a:custGeom>
          <a:avLst/>
          <a:gdLst>
            <a:gd name="connsiteX0" fmla="*/ 0 w 429267"/>
            <a:gd name="connsiteY0" fmla="*/ 0 h 0"/>
            <a:gd name="connsiteX1" fmla="*/ 429267 w 429267"/>
            <a:gd name="connsiteY1" fmla="*/ 0 h 0"/>
          </a:gdLst>
          <a:ahLst/>
          <a:cxnLst>
            <a:cxn ang="0">
              <a:pos x="connsiteX0" y="connsiteY0"/>
            </a:cxn>
            <a:cxn ang="0">
              <a:pos x="connsiteX1" y="connsiteY1"/>
            </a:cxn>
          </a:cxnLst>
          <a:rect l="l" t="t" r="r" b="b"/>
          <a:pathLst>
            <a:path w="429267">
              <a:moveTo>
                <a:pt x="0" y="0"/>
              </a:moveTo>
              <a:lnTo>
                <a:pt x="429267" y="0"/>
              </a:ln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135558</xdr:colOff>
      <xdr:row>127</xdr:row>
      <xdr:rowOff>128864</xdr:rowOff>
    </xdr:from>
    <xdr:to>
      <xdr:col>27</xdr:col>
      <xdr:colOff>41078</xdr:colOff>
      <xdr:row>127</xdr:row>
      <xdr:rowOff>128864</xdr:rowOff>
    </xdr:to>
    <xdr:sp macro="" textlink="">
      <xdr:nvSpPr>
        <xdr:cNvPr id="209" name="フリーフォーム 208"/>
        <xdr:cNvSpPr/>
      </xdr:nvSpPr>
      <xdr:spPr>
        <a:xfrm>
          <a:off x="5689326" y="21906454"/>
          <a:ext cx="119127" cy="0"/>
        </a:xfrm>
        <a:custGeom>
          <a:avLst/>
          <a:gdLst>
            <a:gd name="connsiteX0" fmla="*/ 0 w 429267"/>
            <a:gd name="connsiteY0" fmla="*/ 0 h 0"/>
            <a:gd name="connsiteX1" fmla="*/ 429267 w 429267"/>
            <a:gd name="connsiteY1" fmla="*/ 0 h 0"/>
          </a:gdLst>
          <a:ahLst/>
          <a:cxnLst>
            <a:cxn ang="0">
              <a:pos x="connsiteX0" y="connsiteY0"/>
            </a:cxn>
            <a:cxn ang="0">
              <a:pos x="connsiteX1" y="connsiteY1"/>
            </a:cxn>
          </a:cxnLst>
          <a:rect l="l" t="t" r="r" b="b"/>
          <a:pathLst>
            <a:path w="429267">
              <a:moveTo>
                <a:pt x="0" y="0"/>
              </a:moveTo>
              <a:lnTo>
                <a:pt x="429267" y="0"/>
              </a:lnTo>
            </a:path>
          </a:pathLst>
        </a:cu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209499</xdr:colOff>
      <xdr:row>125</xdr:row>
      <xdr:rowOff>104750</xdr:rowOff>
    </xdr:from>
    <xdr:to>
      <xdr:col>26</xdr:col>
      <xdr:colOff>209499</xdr:colOff>
      <xdr:row>127</xdr:row>
      <xdr:rowOff>125289</xdr:rowOff>
    </xdr:to>
    <xdr:sp macro="" textlink="">
      <xdr:nvSpPr>
        <xdr:cNvPr id="1079" name="フリーフォーム 1078"/>
        <xdr:cNvSpPr/>
      </xdr:nvSpPr>
      <xdr:spPr>
        <a:xfrm>
          <a:off x="5763267" y="21545499"/>
          <a:ext cx="0" cy="357380"/>
        </a:xfrm>
        <a:custGeom>
          <a:avLst/>
          <a:gdLst>
            <a:gd name="connsiteX0" fmla="*/ 0 w 0"/>
            <a:gd name="connsiteY0" fmla="*/ 0 h 357380"/>
            <a:gd name="connsiteX1" fmla="*/ 0 w 0"/>
            <a:gd name="connsiteY1" fmla="*/ 357380 h 357380"/>
          </a:gdLst>
          <a:ahLst/>
          <a:cxnLst>
            <a:cxn ang="0">
              <a:pos x="connsiteX0" y="connsiteY0"/>
            </a:cxn>
            <a:cxn ang="0">
              <a:pos x="connsiteX1" y="connsiteY1"/>
            </a:cxn>
          </a:cxnLst>
          <a:rect l="l" t="t" r="r" b="b"/>
          <a:pathLst>
            <a:path h="357380">
              <a:moveTo>
                <a:pt x="0" y="0"/>
              </a:moveTo>
              <a:lnTo>
                <a:pt x="0" y="357380"/>
              </a:lnTo>
            </a:path>
          </a:pathLst>
        </a:custGeom>
        <a:noFill/>
        <a:ln w="6350">
          <a:solidFill>
            <a:schemeClr val="tx1"/>
          </a:solidFill>
          <a:headEnd type="stealth"/>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126</xdr:row>
      <xdr:rowOff>37353</xdr:rowOff>
    </xdr:from>
    <xdr:to>
      <xdr:col>24</xdr:col>
      <xdr:colOff>216170</xdr:colOff>
      <xdr:row>131</xdr:row>
      <xdr:rowOff>143666</xdr:rowOff>
    </xdr:to>
    <xdr:grpSp>
      <xdr:nvGrpSpPr>
        <xdr:cNvPr id="11" name="グループ化 10"/>
        <xdr:cNvGrpSpPr/>
      </xdr:nvGrpSpPr>
      <xdr:grpSpPr>
        <a:xfrm>
          <a:off x="2383118" y="21268765"/>
          <a:ext cx="3032581" cy="928077"/>
          <a:chOff x="2383883" y="21222036"/>
          <a:chExt cx="2964580" cy="862747"/>
        </a:xfrm>
      </xdr:grpSpPr>
      <xdr:pic>
        <xdr:nvPicPr>
          <xdr:cNvPr id="77" name="図 76"/>
          <xdr:cNvPicPr>
            <a:picLocks noChangeAspect="1"/>
          </xdr:cNvPicPr>
        </xdr:nvPicPr>
        <xdr:blipFill>
          <a:blip xmlns:r="http://schemas.openxmlformats.org/officeDocument/2006/relationships" r:embed="rId45">
            <a:extLst>
              <a:ext uri="{BEBA8EAE-BF5A-486C-A8C5-ECC9F3942E4B}">
                <a14:imgProps xmlns:a14="http://schemas.microsoft.com/office/drawing/2010/main">
                  <a14:imgLayer r:embed="rId46">
                    <a14:imgEffect>
                      <a14:sharpenSoften amount="21000"/>
                    </a14:imgEffect>
                    <a14:imgEffect>
                      <a14:brightnessContrast bright="10000" contrast="5000"/>
                    </a14:imgEffect>
                  </a14:imgLayer>
                </a14:imgProps>
              </a:ext>
            </a:extLst>
          </a:blip>
          <a:stretch>
            <a:fillRect/>
          </a:stretch>
        </xdr:blipFill>
        <xdr:spPr>
          <a:xfrm>
            <a:off x="2383883" y="21222036"/>
            <a:ext cx="2964580" cy="862747"/>
          </a:xfrm>
          <a:prstGeom prst="rect">
            <a:avLst/>
          </a:prstGeom>
        </xdr:spPr>
      </xdr:pic>
      <xdr:sp macro="" textlink="">
        <xdr:nvSpPr>
          <xdr:cNvPr id="1080" name="正方形/長方形 1079"/>
          <xdr:cNvSpPr/>
        </xdr:nvSpPr>
        <xdr:spPr>
          <a:xfrm>
            <a:off x="2391902" y="21229560"/>
            <a:ext cx="2943777" cy="841184"/>
          </a:xfrm>
          <a:prstGeom prst="rect">
            <a:avLst/>
          </a:prstGeom>
          <a:noFill/>
          <a:ln w="635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26</xdr:col>
      <xdr:colOff>141940</xdr:colOff>
      <xdr:row>126</xdr:row>
      <xdr:rowOff>7470</xdr:rowOff>
    </xdr:from>
    <xdr:ext cx="543739" cy="240579"/>
    <xdr:sp macro="" textlink="">
      <xdr:nvSpPr>
        <xdr:cNvPr id="1081" name="テキスト ボックス 1080"/>
        <xdr:cNvSpPr txBox="1"/>
      </xdr:nvSpPr>
      <xdr:spPr>
        <a:xfrm>
          <a:off x="5584797" y="21619800"/>
          <a:ext cx="543739" cy="240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b="1">
              <a:solidFill>
                <a:srgbClr val="FF0000"/>
              </a:solidFill>
              <a:latin typeface="Meiryo UI" panose="020B0604030504040204" pitchFamily="50" charset="-128"/>
              <a:ea typeface="Meiryo UI" panose="020B0604030504040204" pitchFamily="50" charset="-128"/>
            </a:rPr>
            <a:t>３ｍ以上</a:t>
          </a:r>
        </a:p>
      </xdr:txBody>
    </xdr:sp>
    <xdr:clientData/>
  </xdr:oneCellAnchor>
  <xdr:twoCellAnchor>
    <xdr:from>
      <xdr:col>11</xdr:col>
      <xdr:colOff>14941</xdr:colOff>
      <xdr:row>133</xdr:row>
      <xdr:rowOff>809</xdr:rowOff>
    </xdr:from>
    <xdr:to>
      <xdr:col>27</xdr:col>
      <xdr:colOff>71320</xdr:colOff>
      <xdr:row>133</xdr:row>
      <xdr:rowOff>809</xdr:rowOff>
    </xdr:to>
    <xdr:cxnSp macro="">
      <xdr:nvCxnSpPr>
        <xdr:cNvPr id="1083" name="直線矢印コネクタ 1082"/>
        <xdr:cNvCxnSpPr/>
      </xdr:nvCxnSpPr>
      <xdr:spPr>
        <a:xfrm>
          <a:off x="2398059" y="22382691"/>
          <a:ext cx="3522732"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171823</xdr:colOff>
      <xdr:row>131</xdr:row>
      <xdr:rowOff>101385</xdr:rowOff>
    </xdr:from>
    <xdr:to>
      <xdr:col>26</xdr:col>
      <xdr:colOff>198947</xdr:colOff>
      <xdr:row>133</xdr:row>
      <xdr:rowOff>55577</xdr:rowOff>
    </xdr:to>
    <xdr:sp macro="" textlink="">
      <xdr:nvSpPr>
        <xdr:cNvPr id="217" name="テキスト ボックス 30"/>
        <xdr:cNvSpPr txBox="1"/>
      </xdr:nvSpPr>
      <xdr:spPr>
        <a:xfrm>
          <a:off x="2338294" y="22154561"/>
          <a:ext cx="3493477" cy="28289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900">
              <a:solidFill>
                <a:srgbClr val="FF0000"/>
              </a:solidFill>
              <a:latin typeface="Meiryo UI" panose="020B0604030504040204" pitchFamily="50" charset="-128"/>
              <a:ea typeface="Meiryo UI" panose="020B0604030504040204" pitchFamily="50" charset="-128"/>
            </a:rPr>
            <a:t>高排水システム時（サイホン）の排水は</a:t>
          </a:r>
          <a:r>
            <a:rPr kumimoji="1" lang="ja-JP" altLang="en-US" sz="900" b="1">
              <a:solidFill>
                <a:srgbClr val="FF0000"/>
              </a:solidFill>
              <a:latin typeface="Meiryo UI" panose="020B0604030504040204" pitchFamily="50" charset="-128"/>
              <a:ea typeface="Meiryo UI" panose="020B0604030504040204" pitchFamily="50" charset="-128"/>
            </a:rPr>
            <a:t>埋設桝を必ず介して</a:t>
          </a:r>
          <a:r>
            <a:rPr kumimoji="1" lang="ja-JP" altLang="en-US" sz="900">
              <a:solidFill>
                <a:srgbClr val="FF0000"/>
              </a:solidFill>
              <a:latin typeface="Meiryo UI" panose="020B0604030504040204" pitchFamily="50" charset="-128"/>
              <a:ea typeface="Meiryo UI" panose="020B0604030504040204" pitchFamily="50" charset="-128"/>
            </a:rPr>
            <a:t>排水下さい</a:t>
          </a:r>
        </a:p>
      </xdr:txBody>
    </xdr:sp>
    <xdr:clientData/>
  </xdr:twoCellAnchor>
  <xdr:twoCellAnchor>
    <xdr:from>
      <xdr:col>17</xdr:col>
      <xdr:colOff>116575</xdr:colOff>
      <xdr:row>134</xdr:row>
      <xdr:rowOff>49092</xdr:rowOff>
    </xdr:from>
    <xdr:to>
      <xdr:col>31</xdr:col>
      <xdr:colOff>97331</xdr:colOff>
      <xdr:row>135</xdr:row>
      <xdr:rowOff>139335</xdr:rowOff>
    </xdr:to>
    <xdr:sp macro="" textlink="">
      <xdr:nvSpPr>
        <xdr:cNvPr id="220" name="テキスト ボックス 2"/>
        <xdr:cNvSpPr txBox="1"/>
      </xdr:nvSpPr>
      <xdr:spPr>
        <a:xfrm>
          <a:off x="3799575" y="22595327"/>
          <a:ext cx="3013815" cy="254596"/>
        </a:xfrm>
        <a:prstGeom prst="rect">
          <a:avLst/>
        </a:prstGeom>
        <a:noFill/>
      </xdr:spPr>
      <xdr:txBody>
        <a:bodyPr wrap="square" rtlCol="0">
          <a:spAutoFit/>
        </a:bodyPr>
        <a:lstStyle>
          <a:defPPr>
            <a:defRPr lang="ja-JP"/>
          </a:defPPr>
          <a:lvl1pPr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1pPr>
          <a:lvl2pPr marL="4572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2pPr>
          <a:lvl3pPr marL="9144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3pPr>
          <a:lvl4pPr marL="13716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4pPr>
          <a:lvl5pPr marL="1828800" algn="ctr" rtl="0" fontAlgn="base">
            <a:spcBef>
              <a:spcPct val="50000"/>
            </a:spcBef>
            <a:spcAft>
              <a:spcPct val="0"/>
            </a:spcAft>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5pPr>
          <a:lvl6pPr marL="22860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6pPr>
          <a:lvl7pPr marL="27432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7pPr>
          <a:lvl8pPr marL="32004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8pPr>
          <a:lvl9pPr marL="3657600" algn="l" defTabSz="914400" rtl="0" eaLnBrk="1" latinLnBrk="0" hangingPunct="1">
            <a:defRPr kumimoji="1" sz="1400" kern="1200">
              <a:solidFill>
                <a:schemeClr val="tx1"/>
              </a:solidFill>
              <a:effectLst>
                <a:outerShdw blurRad="38100" dist="38100" dir="2700000" algn="tl">
                  <a:srgbClr val="000000">
                    <a:alpha val="43137"/>
                  </a:srgbClr>
                </a:outerShdw>
              </a:effectLst>
              <a:latin typeface="Times New Roman" pitchFamily="18" charset="0"/>
              <a:ea typeface="HGP創英角ｺﾞｼｯｸUB" pitchFamily="50" charset="-128"/>
              <a:cs typeface="+mn-cs"/>
            </a:defRPr>
          </a:lvl9pPr>
        </a:lstStyle>
        <a:p>
          <a:pPr algn="l"/>
          <a:r>
            <a:rPr lang="ja-JP" altLang="en-US" sz="800" u="none">
              <a:solidFill>
                <a:sysClr val="windowText" lastClr="000000"/>
              </a:solidFill>
              <a:effectLst/>
              <a:latin typeface="Meiryo UI" panose="020B0604030504040204" pitchFamily="50" charset="-128"/>
              <a:ea typeface="Meiryo UI" panose="020B0604030504040204" pitchFamily="50" charset="-128"/>
            </a:rPr>
            <a:t>「給排水衛生設備基準・同解説」よりご確認下さい</a:t>
          </a:r>
        </a:p>
      </xdr:txBody>
    </xdr:sp>
    <xdr:clientData/>
  </xdr:twoCellAnchor>
  <xdr:twoCellAnchor>
    <xdr:from>
      <xdr:col>6</xdr:col>
      <xdr:colOff>122620</xdr:colOff>
      <xdr:row>130</xdr:row>
      <xdr:rowOff>70069</xdr:rowOff>
    </xdr:from>
    <xdr:to>
      <xdr:col>7</xdr:col>
      <xdr:colOff>181012</xdr:colOff>
      <xdr:row>131</xdr:row>
      <xdr:rowOff>163494</xdr:rowOff>
    </xdr:to>
    <xdr:sp macro="" textlink="">
      <xdr:nvSpPr>
        <xdr:cNvPr id="7" name="正方形/長方形 6"/>
        <xdr:cNvSpPr/>
      </xdr:nvSpPr>
      <xdr:spPr>
        <a:xfrm>
          <a:off x="1401379" y="22229379"/>
          <a:ext cx="271518" cy="25983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154735</xdr:colOff>
      <xdr:row>129</xdr:row>
      <xdr:rowOff>102184</xdr:rowOff>
    </xdr:from>
    <xdr:to>
      <xdr:col>7</xdr:col>
      <xdr:colOff>140138</xdr:colOff>
      <xdr:row>129</xdr:row>
      <xdr:rowOff>153743</xdr:rowOff>
    </xdr:to>
    <xdr:sp macro="" textlink="">
      <xdr:nvSpPr>
        <xdr:cNvPr id="8" name="正方形/長方形 7"/>
        <xdr:cNvSpPr/>
      </xdr:nvSpPr>
      <xdr:spPr>
        <a:xfrm>
          <a:off x="1433494" y="22095081"/>
          <a:ext cx="198529" cy="51559"/>
        </a:xfrm>
        <a:prstGeom prst="rect">
          <a:avLst/>
        </a:prstGeom>
        <a:solidFill>
          <a:schemeClr val="bg1"/>
        </a:solidFill>
        <a:ln w="635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166413</xdr:colOff>
      <xdr:row>129</xdr:row>
      <xdr:rowOff>154735</xdr:rowOff>
    </xdr:from>
    <xdr:to>
      <xdr:col>7</xdr:col>
      <xdr:colOff>131379</xdr:colOff>
      <xdr:row>132</xdr:row>
      <xdr:rowOff>0</xdr:rowOff>
    </xdr:to>
    <xdr:sp macro="" textlink="">
      <xdr:nvSpPr>
        <xdr:cNvPr id="166" name="正方形/長方形 165"/>
        <xdr:cNvSpPr/>
      </xdr:nvSpPr>
      <xdr:spPr>
        <a:xfrm>
          <a:off x="1445172" y="22147632"/>
          <a:ext cx="178092" cy="344506"/>
        </a:xfrm>
        <a:prstGeom prst="rect">
          <a:avLst/>
        </a:prstGeom>
        <a:solidFill>
          <a:schemeClr val="bg1"/>
        </a:solidFill>
        <a:ln w="635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27</xdr:col>
      <xdr:colOff>29882</xdr:colOff>
      <xdr:row>120</xdr:row>
      <xdr:rowOff>89648</xdr:rowOff>
    </xdr:from>
    <xdr:ext cx="697627" cy="261738"/>
    <xdr:sp macro="" textlink="">
      <xdr:nvSpPr>
        <xdr:cNvPr id="12" name="テキスト ボックス 11"/>
        <xdr:cNvSpPr txBox="1"/>
      </xdr:nvSpPr>
      <xdr:spPr>
        <a:xfrm>
          <a:off x="5879353" y="20334942"/>
          <a:ext cx="697627"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eiryo UI" panose="020B0604030504040204" pitchFamily="50" charset="-128"/>
              <a:ea typeface="Meiryo UI" panose="020B0604030504040204" pitchFamily="50" charset="-128"/>
            </a:rPr>
            <a:t>下屋（庇）</a:t>
          </a:r>
        </a:p>
      </xdr:txBody>
    </xdr:sp>
    <xdr:clientData/>
  </xdr:oneCellAnchor>
  <xdr:oneCellAnchor>
    <xdr:from>
      <xdr:col>22</xdr:col>
      <xdr:colOff>134471</xdr:colOff>
      <xdr:row>122</xdr:row>
      <xdr:rowOff>89647</xdr:rowOff>
    </xdr:from>
    <xdr:ext cx="435504" cy="261738"/>
    <xdr:sp macro="" textlink="">
      <xdr:nvSpPr>
        <xdr:cNvPr id="169" name="テキスト ボックス 168"/>
        <xdr:cNvSpPr txBox="1"/>
      </xdr:nvSpPr>
      <xdr:spPr>
        <a:xfrm>
          <a:off x="4900706" y="20663647"/>
          <a:ext cx="435504"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eiryo UI" panose="020B0604030504040204" pitchFamily="50" charset="-128"/>
              <a:ea typeface="Meiryo UI" panose="020B0604030504040204" pitchFamily="50" charset="-128"/>
            </a:rPr>
            <a:t>谷とい</a:t>
          </a:r>
        </a:p>
      </xdr:txBody>
    </xdr:sp>
    <xdr:clientData/>
  </xdr:oneCellAnchor>
  <xdr:twoCellAnchor>
    <xdr:from>
      <xdr:col>17</xdr:col>
      <xdr:colOff>97118</xdr:colOff>
      <xdr:row>133</xdr:row>
      <xdr:rowOff>52294</xdr:rowOff>
    </xdr:from>
    <xdr:to>
      <xdr:col>28</xdr:col>
      <xdr:colOff>112058</xdr:colOff>
      <xdr:row>135</xdr:row>
      <xdr:rowOff>119530</xdr:rowOff>
    </xdr:to>
    <xdr:sp macro="" textlink="">
      <xdr:nvSpPr>
        <xdr:cNvPr id="9" name="フリーフォーム 8"/>
        <xdr:cNvSpPr/>
      </xdr:nvSpPr>
      <xdr:spPr>
        <a:xfrm>
          <a:off x="3780118" y="22434176"/>
          <a:ext cx="2398058" cy="395942"/>
        </a:xfrm>
        <a:custGeom>
          <a:avLst/>
          <a:gdLst>
            <a:gd name="connsiteX0" fmla="*/ 2286000 w 2398058"/>
            <a:gd name="connsiteY0" fmla="*/ 216648 h 395942"/>
            <a:gd name="connsiteX1" fmla="*/ 2398058 w 2398058"/>
            <a:gd name="connsiteY1" fmla="*/ 0 h 395942"/>
            <a:gd name="connsiteX2" fmla="*/ 2286000 w 2398058"/>
            <a:gd name="connsiteY2" fmla="*/ 89648 h 395942"/>
            <a:gd name="connsiteX3" fmla="*/ 2286000 w 2398058"/>
            <a:gd name="connsiteY3" fmla="*/ 44824 h 395942"/>
            <a:gd name="connsiteX4" fmla="*/ 0 w 2398058"/>
            <a:gd name="connsiteY4" fmla="*/ 44824 h 395942"/>
            <a:gd name="connsiteX5" fmla="*/ 0 w 2398058"/>
            <a:gd name="connsiteY5" fmla="*/ 395942 h 395942"/>
            <a:gd name="connsiteX6" fmla="*/ 2278529 w 2398058"/>
            <a:gd name="connsiteY6" fmla="*/ 395942 h 395942"/>
            <a:gd name="connsiteX7" fmla="*/ 2286000 w 2398058"/>
            <a:gd name="connsiteY7" fmla="*/ 216648 h 3959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98058" h="395942">
              <a:moveTo>
                <a:pt x="2286000" y="216648"/>
              </a:moveTo>
              <a:lnTo>
                <a:pt x="2398058" y="0"/>
              </a:lnTo>
              <a:lnTo>
                <a:pt x="2286000" y="89648"/>
              </a:lnTo>
              <a:lnTo>
                <a:pt x="2286000" y="44824"/>
              </a:lnTo>
              <a:lnTo>
                <a:pt x="0" y="44824"/>
              </a:lnTo>
              <a:lnTo>
                <a:pt x="0" y="395942"/>
              </a:lnTo>
              <a:lnTo>
                <a:pt x="2278529" y="395942"/>
              </a:lnTo>
              <a:lnTo>
                <a:pt x="2286000" y="216648"/>
              </a:lnTo>
              <a:close/>
            </a:path>
          </a:pathLst>
        </a:cu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9525</xdr:colOff>
      <xdr:row>20</xdr:row>
      <xdr:rowOff>161925</xdr:rowOff>
    </xdr:from>
    <xdr:to>
      <xdr:col>11</xdr:col>
      <xdr:colOff>9525</xdr:colOff>
      <xdr:row>21</xdr:row>
      <xdr:rowOff>66675</xdr:rowOff>
    </xdr:to>
    <xdr:sp macro="" textlink="">
      <xdr:nvSpPr>
        <xdr:cNvPr id="3535" name="Rectangle 3">
          <a:extLst>
            <a:ext uri="{FF2B5EF4-FFF2-40B4-BE49-F238E27FC236}">
              <a16:creationId xmlns:a16="http://schemas.microsoft.com/office/drawing/2014/main" id="{00000000-0008-0000-0200-0000CF0D0000}"/>
            </a:ext>
          </a:extLst>
        </xdr:cNvPr>
        <xdr:cNvSpPr>
          <a:spLocks noChangeArrowheads="1"/>
        </xdr:cNvSpPr>
      </xdr:nvSpPr>
      <xdr:spPr bwMode="auto">
        <a:xfrm>
          <a:off x="3562350" y="37719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23</xdr:row>
      <xdr:rowOff>38100</xdr:rowOff>
    </xdr:from>
    <xdr:ext cx="31291" cy="133370"/>
    <xdr:sp macro="" textlink="">
      <xdr:nvSpPr>
        <xdr:cNvPr id="3" name="Rectangle 4">
          <a:extLst>
            <a:ext uri="{FF2B5EF4-FFF2-40B4-BE49-F238E27FC236}">
              <a16:creationId xmlns:a16="http://schemas.microsoft.com/office/drawing/2014/main" id="{00000000-0008-0000-0200-000003000000}"/>
            </a:ext>
          </a:extLst>
        </xdr:cNvPr>
        <xdr:cNvSpPr>
          <a:spLocks noChangeArrowheads="1"/>
        </xdr:cNvSpPr>
      </xdr:nvSpPr>
      <xdr:spPr bwMode="auto">
        <a:xfrm>
          <a:off x="3324225" y="422910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11</xdr:col>
      <xdr:colOff>9525</xdr:colOff>
      <xdr:row>19</xdr:row>
      <xdr:rowOff>123825</xdr:rowOff>
    </xdr:from>
    <xdr:to>
      <xdr:col>11</xdr:col>
      <xdr:colOff>9525</xdr:colOff>
      <xdr:row>20</xdr:row>
      <xdr:rowOff>85725</xdr:rowOff>
    </xdr:to>
    <xdr:sp macro="" textlink="">
      <xdr:nvSpPr>
        <xdr:cNvPr id="3537" name="Rectangle 5">
          <a:extLst>
            <a:ext uri="{FF2B5EF4-FFF2-40B4-BE49-F238E27FC236}">
              <a16:creationId xmlns:a16="http://schemas.microsoft.com/office/drawing/2014/main" id="{00000000-0008-0000-0200-0000D10D0000}"/>
            </a:ext>
          </a:extLst>
        </xdr:cNvPr>
        <xdr:cNvSpPr>
          <a:spLocks noChangeArrowheads="1"/>
        </xdr:cNvSpPr>
      </xdr:nvSpPr>
      <xdr:spPr bwMode="auto">
        <a:xfrm>
          <a:off x="3562350" y="3552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25</xdr:row>
      <xdr:rowOff>152400</xdr:rowOff>
    </xdr:from>
    <xdr:ext cx="31291" cy="133370"/>
    <xdr:sp macro="" textlink="">
      <xdr:nvSpPr>
        <xdr:cNvPr id="5" name="Rectangle 6">
          <a:extLst>
            <a:ext uri="{FF2B5EF4-FFF2-40B4-BE49-F238E27FC236}">
              <a16:creationId xmlns:a16="http://schemas.microsoft.com/office/drawing/2014/main" id="{00000000-0008-0000-0200-000005000000}"/>
            </a:ext>
          </a:extLst>
        </xdr:cNvPr>
        <xdr:cNvSpPr>
          <a:spLocks noChangeArrowheads="1"/>
        </xdr:cNvSpPr>
      </xdr:nvSpPr>
      <xdr:spPr bwMode="auto">
        <a:xfrm>
          <a:off x="3324225" y="470535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10</xdr:col>
      <xdr:colOff>9525</xdr:colOff>
      <xdr:row>26</xdr:row>
      <xdr:rowOff>114300</xdr:rowOff>
    </xdr:from>
    <xdr:to>
      <xdr:col>10</xdr:col>
      <xdr:colOff>9525</xdr:colOff>
      <xdr:row>27</xdr:row>
      <xdr:rowOff>66675</xdr:rowOff>
    </xdr:to>
    <xdr:sp macro="" textlink="">
      <xdr:nvSpPr>
        <xdr:cNvPr id="3539" name="Rectangle 7">
          <a:extLst>
            <a:ext uri="{FF2B5EF4-FFF2-40B4-BE49-F238E27FC236}">
              <a16:creationId xmlns:a16="http://schemas.microsoft.com/office/drawing/2014/main" id="{00000000-0008-0000-0200-0000D30D0000}"/>
            </a:ext>
          </a:extLst>
        </xdr:cNvPr>
        <xdr:cNvSpPr>
          <a:spLocks noChangeArrowheads="1"/>
        </xdr:cNvSpPr>
      </xdr:nvSpPr>
      <xdr:spPr bwMode="auto">
        <a:xfrm>
          <a:off x="3324225" y="484822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676275</xdr:colOff>
      <xdr:row>26</xdr:row>
      <xdr:rowOff>200025</xdr:rowOff>
    </xdr:from>
    <xdr:to>
      <xdr:col>10</xdr:col>
      <xdr:colOff>200025</xdr:colOff>
      <xdr:row>27</xdr:row>
      <xdr:rowOff>161925</xdr:rowOff>
    </xdr:to>
    <xdr:sp macro="" textlink="">
      <xdr:nvSpPr>
        <xdr:cNvPr id="3540" name="Rectangle 9">
          <a:extLst>
            <a:ext uri="{FF2B5EF4-FFF2-40B4-BE49-F238E27FC236}">
              <a16:creationId xmlns:a16="http://schemas.microsoft.com/office/drawing/2014/main" id="{00000000-0008-0000-0200-0000D40D0000}"/>
            </a:ext>
          </a:extLst>
        </xdr:cNvPr>
        <xdr:cNvSpPr>
          <a:spLocks noChangeArrowheads="1"/>
        </xdr:cNvSpPr>
      </xdr:nvSpPr>
      <xdr:spPr bwMode="auto">
        <a:xfrm>
          <a:off x="3076575" y="4914900"/>
          <a:ext cx="438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28575</xdr:colOff>
      <xdr:row>15</xdr:row>
      <xdr:rowOff>85725</xdr:rowOff>
    </xdr:from>
    <xdr:to>
      <xdr:col>28</xdr:col>
      <xdr:colOff>219075</xdr:colOff>
      <xdr:row>19</xdr:row>
      <xdr:rowOff>142875</xdr:rowOff>
    </xdr:to>
    <xdr:sp macro="" textlink="">
      <xdr:nvSpPr>
        <xdr:cNvPr id="8" name="Text Box 156">
          <a:extLst>
            <a:ext uri="{FF2B5EF4-FFF2-40B4-BE49-F238E27FC236}">
              <a16:creationId xmlns:a16="http://schemas.microsoft.com/office/drawing/2014/main" id="{00000000-0008-0000-0200-000008000000}"/>
            </a:ext>
          </a:extLst>
        </xdr:cNvPr>
        <xdr:cNvSpPr txBox="1">
          <a:spLocks noChangeArrowheads="1"/>
        </xdr:cNvSpPr>
      </xdr:nvSpPr>
      <xdr:spPr bwMode="auto">
        <a:xfrm>
          <a:off x="4048125" y="2790825"/>
          <a:ext cx="3752850" cy="781050"/>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strike="noStrike">
              <a:solidFill>
                <a:srgbClr val="000000"/>
              </a:solidFill>
              <a:latin typeface="MS UI Gothic"/>
              <a:ea typeface="MS UI Gothic"/>
            </a:rPr>
            <a:t>■降雨量の計算式</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S</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ヶ所当りの屋根投影面積に降る雨量）</a:t>
          </a:r>
        </a:p>
        <a:p>
          <a:pPr algn="l" rtl="0">
            <a:lnSpc>
              <a:spcPts val="1000"/>
            </a:lnSpc>
            <a:defRPr sz="1000"/>
          </a:pPr>
          <a:r>
            <a:rPr lang="ja-JP" altLang="en-US" sz="900" b="0" i="0" strike="noStrike">
              <a:solidFill>
                <a:srgbClr val="000000"/>
              </a:solidFill>
              <a:latin typeface="MS UI Gothic"/>
              <a:ea typeface="MS UI Gothic"/>
            </a:rPr>
            <a:t>　　ａ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降雨強度</a:t>
          </a:r>
          <a:r>
            <a:rPr lang="en-US" altLang="ja-JP" sz="900" b="0" i="0" strike="noStrike">
              <a:solidFill>
                <a:srgbClr val="000000"/>
              </a:solidFill>
              <a:latin typeface="MS UI Gothic"/>
              <a:ea typeface="MS UI Gothic"/>
            </a:rPr>
            <a:t>〔m/s〕</a:t>
          </a:r>
          <a:r>
            <a:rPr lang="ja-JP" altLang="en-US" sz="900" b="0" i="0" strike="noStrike">
              <a:solidFill>
                <a:srgbClr val="000000"/>
              </a:solidFill>
              <a:latin typeface="MS UI Gothic"/>
              <a:ea typeface="MS UI Gothic"/>
            </a:rPr>
            <a:t>（標準</a:t>
          </a:r>
          <a:r>
            <a:rPr lang="en-US" altLang="ja-JP" sz="900" b="0" i="0" strike="noStrike">
              <a:solidFill>
                <a:srgbClr val="000000"/>
              </a:solidFill>
              <a:latin typeface="MS UI Gothic"/>
              <a:ea typeface="MS UI Gothic"/>
            </a:rPr>
            <a:t>160㎜/</a:t>
          </a:r>
          <a:r>
            <a:rPr lang="ja-JP" altLang="en-US" sz="900" b="0" i="0" strike="noStrike">
              <a:solidFill>
                <a:srgbClr val="000000"/>
              </a:solidFill>
              <a:latin typeface="MS UI Gothic"/>
              <a:ea typeface="MS UI Gothic"/>
            </a:rPr>
            <a:t>ｈ</a:t>
          </a:r>
          <a:r>
            <a:rPr lang="en-US" altLang="ja-JP" sz="900" b="0" i="0" strike="noStrike">
              <a:solidFill>
                <a:srgbClr val="000000"/>
              </a:solidFill>
              <a:latin typeface="MS UI Gothic"/>
              <a:ea typeface="MS UI Gothic"/>
            </a:rPr>
            <a:t>=4.44×10</a:t>
          </a:r>
          <a:r>
            <a:rPr lang="en-US" altLang="ja-JP" sz="900" b="0" i="0" strike="noStrike" baseline="30000">
              <a:solidFill>
                <a:srgbClr val="000000"/>
              </a:solidFill>
              <a:latin typeface="MS UI Gothic"/>
              <a:ea typeface="MS UI Gothic"/>
            </a:rPr>
            <a:t>-5</a:t>
          </a:r>
          <a:r>
            <a:rPr lang="ja-JP" altLang="en-US" sz="900" b="0" i="0" strike="noStrike">
              <a:solidFill>
                <a:srgbClr val="000000"/>
              </a:solidFill>
              <a:latin typeface="MS UI Gothic"/>
              <a:ea typeface="MS UI Gothic"/>
            </a:rPr>
            <a:t>ｍ</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 =</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a:t>
          </a:r>
          <a:r>
            <a:rPr lang="en-US" altLang="ja-JP" sz="900" b="0" i="0" strike="noStrike">
              <a:solidFill>
                <a:srgbClr val="000000"/>
              </a:solidFill>
              <a:latin typeface="MS UI Gothic"/>
              <a:ea typeface="MS UI Gothic"/>
            </a:rPr>
            <a:t>〔㎡〕 </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が数種ある場合は最大値のＳを基準とする） </a:t>
          </a:r>
          <a:r>
            <a:rPr lang="en-US" altLang="ja-JP" sz="900" b="0" i="0" strike="noStrike">
              <a:solidFill>
                <a:srgbClr val="000000"/>
              </a:solidFill>
              <a:latin typeface="MS UI Gothic"/>
              <a:ea typeface="MS UI Gothic"/>
            </a:rPr>
            <a:t>※1㍑=1×10</a:t>
          </a:r>
          <a:r>
            <a:rPr lang="en-US" altLang="ja-JP" sz="900" b="0" i="0" strike="noStrike" baseline="30000">
              <a:solidFill>
                <a:srgbClr val="000000"/>
              </a:solidFill>
              <a:latin typeface="MS UI Gothic"/>
              <a:ea typeface="MS UI Gothic"/>
            </a:rPr>
            <a:t>-3</a:t>
          </a: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p>
      </xdr:txBody>
    </xdr:sp>
    <xdr:clientData/>
  </xdr:twoCellAnchor>
  <xdr:twoCellAnchor>
    <xdr:from>
      <xdr:col>2</xdr:col>
      <xdr:colOff>238124</xdr:colOff>
      <xdr:row>16</xdr:row>
      <xdr:rowOff>0</xdr:rowOff>
    </xdr:from>
    <xdr:to>
      <xdr:col>9</xdr:col>
      <xdr:colOff>236763</xdr:colOff>
      <xdr:row>22</xdr:row>
      <xdr:rowOff>113810</xdr:rowOff>
    </xdr:to>
    <xdr:grpSp>
      <xdr:nvGrpSpPr>
        <xdr:cNvPr id="3542" name="Group 163">
          <a:extLst>
            <a:ext uri="{FF2B5EF4-FFF2-40B4-BE49-F238E27FC236}">
              <a16:creationId xmlns:a16="http://schemas.microsoft.com/office/drawing/2014/main" id="{00000000-0008-0000-0200-0000D60D0000}"/>
            </a:ext>
          </a:extLst>
        </xdr:cNvPr>
        <xdr:cNvGrpSpPr>
          <a:grpSpLocks/>
        </xdr:cNvGrpSpPr>
      </xdr:nvGrpSpPr>
      <xdr:grpSpPr bwMode="auto">
        <a:xfrm>
          <a:off x="1480184" y="2857500"/>
          <a:ext cx="1492159" cy="1233950"/>
          <a:chOff x="743" y="154"/>
          <a:chExt cx="180" cy="137"/>
        </a:xfrm>
      </xdr:grpSpPr>
      <xdr:sp macro="" textlink="">
        <xdr:nvSpPr>
          <xdr:cNvPr id="3604" name="Line 164">
            <a:extLst>
              <a:ext uri="{FF2B5EF4-FFF2-40B4-BE49-F238E27FC236}">
                <a16:creationId xmlns:a16="http://schemas.microsoft.com/office/drawing/2014/main" id="{00000000-0008-0000-0200-0000140E0000}"/>
              </a:ext>
            </a:extLst>
          </xdr:cNvPr>
          <xdr:cNvSpPr>
            <a:spLocks noChangeShapeType="1"/>
          </xdr:cNvSpPr>
        </xdr:nvSpPr>
        <xdr:spPr bwMode="auto">
          <a:xfrm>
            <a:off x="793" y="175"/>
            <a:ext cx="0" cy="4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605" name="Line 165">
            <a:extLst>
              <a:ext uri="{FF2B5EF4-FFF2-40B4-BE49-F238E27FC236}">
                <a16:creationId xmlns:a16="http://schemas.microsoft.com/office/drawing/2014/main" id="{00000000-0008-0000-0200-0000150E0000}"/>
              </a:ext>
            </a:extLst>
          </xdr:cNvPr>
          <xdr:cNvSpPr>
            <a:spLocks noChangeShapeType="1"/>
          </xdr:cNvSpPr>
        </xdr:nvSpPr>
        <xdr:spPr bwMode="auto">
          <a:xfrm flipV="1">
            <a:off x="814" y="191"/>
            <a:ext cx="49"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6" name="Line 166">
            <a:extLst>
              <a:ext uri="{FF2B5EF4-FFF2-40B4-BE49-F238E27FC236}">
                <a16:creationId xmlns:a16="http://schemas.microsoft.com/office/drawing/2014/main" id="{00000000-0008-0000-0200-0000160E0000}"/>
              </a:ext>
            </a:extLst>
          </xdr:cNvPr>
          <xdr:cNvSpPr>
            <a:spLocks noChangeShapeType="1"/>
          </xdr:cNvSpPr>
        </xdr:nvSpPr>
        <xdr:spPr bwMode="auto">
          <a:xfrm>
            <a:off x="866" y="191"/>
            <a:ext cx="1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7" name="Line 167">
            <a:extLst>
              <a:ext uri="{FF2B5EF4-FFF2-40B4-BE49-F238E27FC236}">
                <a16:creationId xmlns:a16="http://schemas.microsoft.com/office/drawing/2014/main" id="{00000000-0008-0000-0200-0000170E0000}"/>
              </a:ext>
            </a:extLst>
          </xdr:cNvPr>
          <xdr:cNvSpPr>
            <a:spLocks noChangeShapeType="1"/>
          </xdr:cNvSpPr>
        </xdr:nvSpPr>
        <xdr:spPr bwMode="auto">
          <a:xfrm>
            <a:off x="866" y="238"/>
            <a:ext cx="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8" name="Freeform 168">
            <a:extLst>
              <a:ext uri="{FF2B5EF4-FFF2-40B4-BE49-F238E27FC236}">
                <a16:creationId xmlns:a16="http://schemas.microsoft.com/office/drawing/2014/main" id="{00000000-0008-0000-0200-0000180E0000}"/>
              </a:ext>
            </a:extLst>
          </xdr:cNvPr>
          <xdr:cNvSpPr>
            <a:spLocks/>
          </xdr:cNvSpPr>
        </xdr:nvSpPr>
        <xdr:spPr bwMode="auto">
          <a:xfrm>
            <a:off x="743" y="218"/>
            <a:ext cx="120" cy="42"/>
          </a:xfrm>
          <a:custGeom>
            <a:avLst/>
            <a:gdLst>
              <a:gd name="T0" fmla="*/ 368 w 96"/>
              <a:gd name="T1" fmla="*/ 0 h 31"/>
              <a:gd name="T2" fmla="*/ 0 w 96"/>
              <a:gd name="T3" fmla="*/ 348 h 31"/>
              <a:gd name="T4" fmla="*/ 532 w 96"/>
              <a:gd name="T5" fmla="*/ 645 h 31"/>
              <a:gd name="T6" fmla="*/ 899 w 96"/>
              <a:gd name="T7" fmla="*/ 294 h 31"/>
              <a:gd name="T8" fmla="*/ 368 w 96"/>
              <a:gd name="T9" fmla="*/ 0 h 31"/>
              <a:gd name="T10" fmla="*/ 0 60000 65536"/>
              <a:gd name="T11" fmla="*/ 0 60000 65536"/>
              <a:gd name="T12" fmla="*/ 0 60000 65536"/>
              <a:gd name="T13" fmla="*/ 0 60000 65536"/>
              <a:gd name="T14" fmla="*/ 0 60000 65536"/>
              <a:gd name="T15" fmla="*/ 0 w 96"/>
              <a:gd name="T16" fmla="*/ 0 h 31"/>
              <a:gd name="T17" fmla="*/ 96 w 96"/>
              <a:gd name="T18" fmla="*/ 31 h 31"/>
            </a:gdLst>
            <a:ahLst/>
            <a:cxnLst>
              <a:cxn ang="T10">
                <a:pos x="T0" y="T1"/>
              </a:cxn>
              <a:cxn ang="T11">
                <a:pos x="T2" y="T3"/>
              </a:cxn>
              <a:cxn ang="T12">
                <a:pos x="T4" y="T5"/>
              </a:cxn>
              <a:cxn ang="T13">
                <a:pos x="T6" y="T7"/>
              </a:cxn>
              <a:cxn ang="T14">
                <a:pos x="T8" y="T9"/>
              </a:cxn>
            </a:cxnLst>
            <a:rect l="T15" t="T16" r="T17" b="T18"/>
            <a:pathLst>
              <a:path w="96" h="31">
                <a:moveTo>
                  <a:pt x="40" y="0"/>
                </a:moveTo>
                <a:lnTo>
                  <a:pt x="0" y="16"/>
                </a:lnTo>
                <a:lnTo>
                  <a:pt x="57" y="31"/>
                </a:lnTo>
                <a:lnTo>
                  <a:pt x="96" y="14"/>
                </a:lnTo>
                <a:lnTo>
                  <a:pt x="40" y="0"/>
                </a:lnTo>
                <a:close/>
              </a:path>
            </a:pathLst>
          </a:custGeom>
          <a:blipFill dpi="0" rotWithShape="0">
            <a:blip xmlns:r="http://schemas.openxmlformats.org/officeDocument/2006/relationships" r:embed="rId1"/>
            <a:srcRect/>
            <a:tile tx="0" ty="0" sx="100000" sy="100000" flip="none" algn="tl"/>
          </a:blip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609" name="Line 169">
            <a:extLst>
              <a:ext uri="{FF2B5EF4-FFF2-40B4-BE49-F238E27FC236}">
                <a16:creationId xmlns:a16="http://schemas.microsoft.com/office/drawing/2014/main" id="{00000000-0008-0000-0200-0000190E0000}"/>
              </a:ext>
            </a:extLst>
          </xdr:cNvPr>
          <xdr:cNvSpPr>
            <a:spLocks noChangeShapeType="1"/>
          </xdr:cNvSpPr>
        </xdr:nvSpPr>
        <xdr:spPr bwMode="auto">
          <a:xfrm>
            <a:off x="743" y="240"/>
            <a:ext cx="71" cy="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0" name="Line 170">
            <a:extLst>
              <a:ext uri="{FF2B5EF4-FFF2-40B4-BE49-F238E27FC236}">
                <a16:creationId xmlns:a16="http://schemas.microsoft.com/office/drawing/2014/main" id="{00000000-0008-0000-0200-00001A0E0000}"/>
              </a:ext>
            </a:extLst>
          </xdr:cNvPr>
          <xdr:cNvSpPr>
            <a:spLocks noChangeShapeType="1"/>
          </xdr:cNvSpPr>
        </xdr:nvSpPr>
        <xdr:spPr bwMode="auto">
          <a:xfrm flipV="1">
            <a:off x="814" y="238"/>
            <a:ext cx="49" cy="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1" name="Line 171">
            <a:extLst>
              <a:ext uri="{FF2B5EF4-FFF2-40B4-BE49-F238E27FC236}">
                <a16:creationId xmlns:a16="http://schemas.microsoft.com/office/drawing/2014/main" id="{00000000-0008-0000-0200-00001B0E0000}"/>
              </a:ext>
            </a:extLst>
          </xdr:cNvPr>
          <xdr:cNvSpPr>
            <a:spLocks noChangeShapeType="1"/>
          </xdr:cNvSpPr>
        </xdr:nvSpPr>
        <xdr:spPr bwMode="auto">
          <a:xfrm>
            <a:off x="743" y="195"/>
            <a:ext cx="71"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2" name="Line 172">
            <a:extLst>
              <a:ext uri="{FF2B5EF4-FFF2-40B4-BE49-F238E27FC236}">
                <a16:creationId xmlns:a16="http://schemas.microsoft.com/office/drawing/2014/main" id="{00000000-0008-0000-0200-00001C0E0000}"/>
              </a:ext>
            </a:extLst>
          </xdr:cNvPr>
          <xdr:cNvSpPr>
            <a:spLocks noChangeShapeType="1"/>
          </xdr:cNvSpPr>
        </xdr:nvSpPr>
        <xdr:spPr bwMode="auto">
          <a:xfrm>
            <a:off x="793" y="174"/>
            <a:ext cx="70"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3" name="Line 173">
            <a:extLst>
              <a:ext uri="{FF2B5EF4-FFF2-40B4-BE49-F238E27FC236}">
                <a16:creationId xmlns:a16="http://schemas.microsoft.com/office/drawing/2014/main" id="{00000000-0008-0000-0200-00001D0E0000}"/>
              </a:ext>
            </a:extLst>
          </xdr:cNvPr>
          <xdr:cNvSpPr>
            <a:spLocks noChangeShapeType="1"/>
          </xdr:cNvSpPr>
        </xdr:nvSpPr>
        <xdr:spPr bwMode="auto">
          <a:xfrm flipV="1">
            <a:off x="743" y="174"/>
            <a:ext cx="50"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4" name="Line 174">
            <a:extLst>
              <a:ext uri="{FF2B5EF4-FFF2-40B4-BE49-F238E27FC236}">
                <a16:creationId xmlns:a16="http://schemas.microsoft.com/office/drawing/2014/main" id="{00000000-0008-0000-0200-00001E0E0000}"/>
              </a:ext>
            </a:extLst>
          </xdr:cNvPr>
          <xdr:cNvSpPr>
            <a:spLocks noChangeShapeType="1"/>
          </xdr:cNvSpPr>
        </xdr:nvSpPr>
        <xdr:spPr bwMode="auto">
          <a:xfrm>
            <a:off x="754" y="195"/>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5" name="Line 175">
            <a:extLst>
              <a:ext uri="{FF2B5EF4-FFF2-40B4-BE49-F238E27FC236}">
                <a16:creationId xmlns:a16="http://schemas.microsoft.com/office/drawing/2014/main" id="{00000000-0008-0000-0200-00001F0E0000}"/>
              </a:ext>
            </a:extLst>
          </xdr:cNvPr>
          <xdr:cNvSpPr>
            <a:spLocks noChangeShapeType="1"/>
          </xdr:cNvSpPr>
        </xdr:nvSpPr>
        <xdr:spPr bwMode="auto">
          <a:xfrm>
            <a:off x="761" y="195"/>
            <a:ext cx="0" cy="2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6" name="Line 176">
            <a:extLst>
              <a:ext uri="{FF2B5EF4-FFF2-40B4-BE49-F238E27FC236}">
                <a16:creationId xmlns:a16="http://schemas.microsoft.com/office/drawing/2014/main" id="{00000000-0008-0000-0200-0000200E0000}"/>
              </a:ext>
            </a:extLst>
          </xdr:cNvPr>
          <xdr:cNvSpPr>
            <a:spLocks noChangeShapeType="1"/>
          </xdr:cNvSpPr>
        </xdr:nvSpPr>
        <xdr:spPr bwMode="auto">
          <a:xfrm>
            <a:off x="774" y="191"/>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7" name="Line 177">
            <a:extLst>
              <a:ext uri="{FF2B5EF4-FFF2-40B4-BE49-F238E27FC236}">
                <a16:creationId xmlns:a16="http://schemas.microsoft.com/office/drawing/2014/main" id="{00000000-0008-0000-0200-0000210E0000}"/>
              </a:ext>
            </a:extLst>
          </xdr:cNvPr>
          <xdr:cNvSpPr>
            <a:spLocks noChangeShapeType="1"/>
          </xdr:cNvSpPr>
        </xdr:nvSpPr>
        <xdr:spPr bwMode="auto">
          <a:xfrm>
            <a:off x="786" y="185"/>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8" name="Line 178">
            <a:extLst>
              <a:ext uri="{FF2B5EF4-FFF2-40B4-BE49-F238E27FC236}">
                <a16:creationId xmlns:a16="http://schemas.microsoft.com/office/drawing/2014/main" id="{00000000-0008-0000-0200-0000220E0000}"/>
              </a:ext>
            </a:extLst>
          </xdr:cNvPr>
          <xdr:cNvSpPr>
            <a:spLocks noChangeShapeType="1"/>
          </xdr:cNvSpPr>
        </xdr:nvSpPr>
        <xdr:spPr bwMode="auto">
          <a:xfrm>
            <a:off x="799" y="182"/>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9" name="Line 179">
            <a:extLst>
              <a:ext uri="{FF2B5EF4-FFF2-40B4-BE49-F238E27FC236}">
                <a16:creationId xmlns:a16="http://schemas.microsoft.com/office/drawing/2014/main" id="{00000000-0008-0000-0200-0000230E0000}"/>
              </a:ext>
            </a:extLst>
          </xdr:cNvPr>
          <xdr:cNvSpPr>
            <a:spLocks noChangeShapeType="1"/>
          </xdr:cNvSpPr>
        </xdr:nvSpPr>
        <xdr:spPr bwMode="auto">
          <a:xfrm>
            <a:off x="805" y="195"/>
            <a:ext cx="0" cy="3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20" name="Line 180">
            <a:extLst>
              <a:ext uri="{FF2B5EF4-FFF2-40B4-BE49-F238E27FC236}">
                <a16:creationId xmlns:a16="http://schemas.microsoft.com/office/drawing/2014/main" id="{00000000-0008-0000-0200-0000240E0000}"/>
              </a:ext>
            </a:extLst>
          </xdr:cNvPr>
          <xdr:cNvSpPr>
            <a:spLocks noChangeShapeType="1"/>
          </xdr:cNvSpPr>
        </xdr:nvSpPr>
        <xdr:spPr bwMode="auto">
          <a:xfrm>
            <a:off x="819" y="198"/>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21" name="Line 181">
            <a:extLst>
              <a:ext uri="{FF2B5EF4-FFF2-40B4-BE49-F238E27FC236}">
                <a16:creationId xmlns:a16="http://schemas.microsoft.com/office/drawing/2014/main" id="{00000000-0008-0000-0200-0000250E0000}"/>
              </a:ext>
            </a:extLst>
          </xdr:cNvPr>
          <xdr:cNvSpPr>
            <a:spLocks noChangeShapeType="1"/>
          </xdr:cNvSpPr>
        </xdr:nvSpPr>
        <xdr:spPr bwMode="auto">
          <a:xfrm>
            <a:off x="828" y="192"/>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22" name="Line 182">
            <a:extLst>
              <a:ext uri="{FF2B5EF4-FFF2-40B4-BE49-F238E27FC236}">
                <a16:creationId xmlns:a16="http://schemas.microsoft.com/office/drawing/2014/main" id="{00000000-0008-0000-0200-0000260E0000}"/>
              </a:ext>
            </a:extLst>
          </xdr:cNvPr>
          <xdr:cNvSpPr>
            <a:spLocks noChangeShapeType="1"/>
          </xdr:cNvSpPr>
        </xdr:nvSpPr>
        <xdr:spPr bwMode="auto">
          <a:xfrm>
            <a:off x="842" y="191"/>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23" name="Freeform 183">
            <a:extLst>
              <a:ext uri="{FF2B5EF4-FFF2-40B4-BE49-F238E27FC236}">
                <a16:creationId xmlns:a16="http://schemas.microsoft.com/office/drawing/2014/main" id="{00000000-0008-0000-0200-0000270E0000}"/>
              </a:ext>
            </a:extLst>
          </xdr:cNvPr>
          <xdr:cNvSpPr>
            <a:spLocks/>
          </xdr:cNvSpPr>
        </xdr:nvSpPr>
        <xdr:spPr bwMode="auto">
          <a:xfrm>
            <a:off x="752" y="230"/>
            <a:ext cx="3" cy="6"/>
          </a:xfrm>
          <a:custGeom>
            <a:avLst/>
            <a:gdLst>
              <a:gd name="T0" fmla="*/ 2 w 3"/>
              <a:gd name="T1" fmla="*/ 0 h 4"/>
              <a:gd name="T2" fmla="*/ 1 w 3"/>
              <a:gd name="T3" fmla="*/ 0 h 4"/>
              <a:gd name="T4" fmla="*/ 1 w 3"/>
              <a:gd name="T5" fmla="*/ 72 h 4"/>
              <a:gd name="T6" fmla="*/ 0 w 3"/>
              <a:gd name="T7" fmla="*/ 72 h 4"/>
              <a:gd name="T8" fmla="*/ 0 w 3"/>
              <a:gd name="T9" fmla="*/ 162 h 4"/>
              <a:gd name="T10" fmla="*/ 0 w 3"/>
              <a:gd name="T11" fmla="*/ 229 h 4"/>
              <a:gd name="T12" fmla="*/ 1 w 3"/>
              <a:gd name="T13" fmla="*/ 229 h 4"/>
              <a:gd name="T14" fmla="*/ 2 w 3"/>
              <a:gd name="T15" fmla="*/ 229 h 4"/>
              <a:gd name="T16" fmla="*/ 3 w 3"/>
              <a:gd name="T17" fmla="*/ 229 h 4"/>
              <a:gd name="T18" fmla="*/ 3 w 3"/>
              <a:gd name="T19" fmla="*/ 162 h 4"/>
              <a:gd name="T20" fmla="*/ 3 w 3"/>
              <a:gd name="T21" fmla="*/ 72 h 4"/>
              <a:gd name="T22" fmla="*/ 2 w 3"/>
              <a:gd name="T23" fmla="*/ 72 h 4"/>
              <a:gd name="T24" fmla="*/ 2 w 3"/>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3"/>
              <a:gd name="T40" fmla="*/ 0 h 4"/>
              <a:gd name="T41" fmla="*/ 3 w 3"/>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3" h="4">
                <a:moveTo>
                  <a:pt x="2" y="0"/>
                </a:moveTo>
                <a:lnTo>
                  <a:pt x="1" y="0"/>
                </a:lnTo>
                <a:lnTo>
                  <a:pt x="1" y="1"/>
                </a:lnTo>
                <a:lnTo>
                  <a:pt x="0" y="1"/>
                </a:lnTo>
                <a:lnTo>
                  <a:pt x="0" y="3"/>
                </a:lnTo>
                <a:lnTo>
                  <a:pt x="0" y="4"/>
                </a:lnTo>
                <a:lnTo>
                  <a:pt x="1" y="4"/>
                </a:lnTo>
                <a:lnTo>
                  <a:pt x="2" y="4"/>
                </a:lnTo>
                <a:lnTo>
                  <a:pt x="3" y="4"/>
                </a:lnTo>
                <a:lnTo>
                  <a:pt x="3" y="3"/>
                </a:lnTo>
                <a:lnTo>
                  <a:pt x="3" y="1"/>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24" name="Freeform 184">
            <a:extLst>
              <a:ext uri="{FF2B5EF4-FFF2-40B4-BE49-F238E27FC236}">
                <a16:creationId xmlns:a16="http://schemas.microsoft.com/office/drawing/2014/main" id="{00000000-0008-0000-0200-0000280E0000}"/>
              </a:ext>
            </a:extLst>
          </xdr:cNvPr>
          <xdr:cNvSpPr>
            <a:spLocks/>
          </xdr:cNvSpPr>
        </xdr:nvSpPr>
        <xdr:spPr bwMode="auto">
          <a:xfrm>
            <a:off x="759" y="224"/>
            <a:ext cx="3" cy="6"/>
          </a:xfrm>
          <a:custGeom>
            <a:avLst/>
            <a:gdLst>
              <a:gd name="T0" fmla="*/ 72 w 2"/>
              <a:gd name="T1" fmla="*/ 0 h 4"/>
              <a:gd name="T2" fmla="*/ 72 w 2"/>
              <a:gd name="T3" fmla="*/ 72 h 4"/>
              <a:gd name="T4" fmla="*/ 72 w 2"/>
              <a:gd name="T5" fmla="*/ 108 h 4"/>
              <a:gd name="T6" fmla="*/ 0 w 2"/>
              <a:gd name="T7" fmla="*/ 108 h 4"/>
              <a:gd name="T8" fmla="*/ 0 w 2"/>
              <a:gd name="T9" fmla="*/ 162 h 4"/>
              <a:gd name="T10" fmla="*/ 0 w 2"/>
              <a:gd name="T11" fmla="*/ 229 h 4"/>
              <a:gd name="T12" fmla="*/ 72 w 2"/>
              <a:gd name="T13" fmla="*/ 229 h 4"/>
              <a:gd name="T14" fmla="*/ 108 w 2"/>
              <a:gd name="T15" fmla="*/ 229 h 4"/>
              <a:gd name="T16" fmla="*/ 108 w 2"/>
              <a:gd name="T17" fmla="*/ 162 h 4"/>
              <a:gd name="T18" fmla="*/ 108 w 2"/>
              <a:gd name="T19" fmla="*/ 108 h 4"/>
              <a:gd name="T20" fmla="*/ 108 w 2"/>
              <a:gd name="T21" fmla="*/ 72 h 4"/>
              <a:gd name="T22" fmla="*/ 72 w 2"/>
              <a:gd name="T23" fmla="*/ 72 h 4"/>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2"/>
              <a:gd name="T37" fmla="*/ 0 h 4"/>
              <a:gd name="T38" fmla="*/ 2 w 2"/>
              <a:gd name="T39" fmla="*/ 4 h 4"/>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2" h="4">
                <a:moveTo>
                  <a:pt x="1" y="0"/>
                </a:moveTo>
                <a:lnTo>
                  <a:pt x="1" y="1"/>
                </a:lnTo>
                <a:lnTo>
                  <a:pt x="1" y="2"/>
                </a:lnTo>
                <a:lnTo>
                  <a:pt x="0" y="2"/>
                </a:lnTo>
                <a:lnTo>
                  <a:pt x="0" y="3"/>
                </a:lnTo>
                <a:lnTo>
                  <a:pt x="0" y="4"/>
                </a:lnTo>
                <a:lnTo>
                  <a:pt x="1" y="4"/>
                </a:lnTo>
                <a:lnTo>
                  <a:pt x="2" y="4"/>
                </a:lnTo>
                <a:lnTo>
                  <a:pt x="2" y="3"/>
                </a:lnTo>
                <a:lnTo>
                  <a:pt x="2" y="2"/>
                </a:lnTo>
                <a:lnTo>
                  <a:pt x="2" y="1"/>
                </a:lnTo>
                <a:lnTo>
                  <a:pt x="1" y="1"/>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25" name="Freeform 185">
            <a:extLst>
              <a:ext uri="{FF2B5EF4-FFF2-40B4-BE49-F238E27FC236}">
                <a16:creationId xmlns:a16="http://schemas.microsoft.com/office/drawing/2014/main" id="{00000000-0008-0000-0200-0000290E0000}"/>
              </a:ext>
            </a:extLst>
          </xdr:cNvPr>
          <xdr:cNvSpPr>
            <a:spLocks/>
          </xdr:cNvSpPr>
        </xdr:nvSpPr>
        <xdr:spPr bwMode="auto">
          <a:xfrm>
            <a:off x="773" y="236"/>
            <a:ext cx="4" cy="4"/>
          </a:xfrm>
          <a:custGeom>
            <a:avLst/>
            <a:gdLst>
              <a:gd name="T0" fmla="*/ 1 w 3"/>
              <a:gd name="T1" fmla="*/ 0 h 4"/>
              <a:gd name="T2" fmla="*/ 1 w 3"/>
              <a:gd name="T3" fmla="*/ 1 h 4"/>
              <a:gd name="T4" fmla="*/ 1 w 3"/>
              <a:gd name="T5" fmla="*/ 2 h 4"/>
              <a:gd name="T6" fmla="*/ 0 w 3"/>
              <a:gd name="T7" fmla="*/ 2 h 4"/>
              <a:gd name="T8" fmla="*/ 0 w 3"/>
              <a:gd name="T9" fmla="*/ 3 h 4"/>
              <a:gd name="T10" fmla="*/ 1 w 3"/>
              <a:gd name="T11" fmla="*/ 3 h 4"/>
              <a:gd name="T12" fmla="*/ 1 w 3"/>
              <a:gd name="T13" fmla="*/ 4 h 4"/>
              <a:gd name="T14" fmla="*/ 37 w 3"/>
              <a:gd name="T15" fmla="*/ 4 h 4"/>
              <a:gd name="T16" fmla="*/ 37 w 3"/>
              <a:gd name="T17" fmla="*/ 3 h 4"/>
              <a:gd name="T18" fmla="*/ 49 w 3"/>
              <a:gd name="T19" fmla="*/ 3 h 4"/>
              <a:gd name="T20" fmla="*/ 49 w 3"/>
              <a:gd name="T21" fmla="*/ 2 h 4"/>
              <a:gd name="T22" fmla="*/ 37 w 3"/>
              <a:gd name="T23" fmla="*/ 2 h 4"/>
              <a:gd name="T24" fmla="*/ 37 w 3"/>
              <a:gd name="T25" fmla="*/ 1 h 4"/>
              <a:gd name="T26" fmla="*/ 37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26" name="Freeform 186">
            <a:extLst>
              <a:ext uri="{FF2B5EF4-FFF2-40B4-BE49-F238E27FC236}">
                <a16:creationId xmlns:a16="http://schemas.microsoft.com/office/drawing/2014/main" id="{00000000-0008-0000-0200-00002A0E0000}"/>
              </a:ext>
            </a:extLst>
          </xdr:cNvPr>
          <xdr:cNvSpPr>
            <a:spLocks/>
          </xdr:cNvSpPr>
        </xdr:nvSpPr>
        <xdr:spPr bwMode="auto">
          <a:xfrm>
            <a:off x="784" y="230"/>
            <a:ext cx="3" cy="7"/>
          </a:xfrm>
          <a:custGeom>
            <a:avLst/>
            <a:gdLst>
              <a:gd name="T0" fmla="*/ 72 w 2"/>
              <a:gd name="T1" fmla="*/ 0 h 5"/>
              <a:gd name="T2" fmla="*/ 72 w 2"/>
              <a:gd name="T3" fmla="*/ 1 h 5"/>
              <a:gd name="T4" fmla="*/ 0 w 2"/>
              <a:gd name="T5" fmla="*/ 1 h 5"/>
              <a:gd name="T6" fmla="*/ 0 w 2"/>
              <a:gd name="T7" fmla="*/ 80 h 5"/>
              <a:gd name="T8" fmla="*/ 0 w 2"/>
              <a:gd name="T9" fmla="*/ 112 h 5"/>
              <a:gd name="T10" fmla="*/ 72 w 2"/>
              <a:gd name="T11" fmla="*/ 112 h 5"/>
              <a:gd name="T12" fmla="*/ 72 w 2"/>
              <a:gd name="T13" fmla="*/ 151 h 5"/>
              <a:gd name="T14" fmla="*/ 108 w 2"/>
              <a:gd name="T15" fmla="*/ 151 h 5"/>
              <a:gd name="T16" fmla="*/ 108 w 2"/>
              <a:gd name="T17" fmla="*/ 112 h 5"/>
              <a:gd name="T18" fmla="*/ 108 w 2"/>
              <a:gd name="T19" fmla="*/ 80 h 5"/>
              <a:gd name="T20" fmla="*/ 108 w 2"/>
              <a:gd name="T21" fmla="*/ 1 h 5"/>
              <a:gd name="T22" fmla="*/ 72 w 2"/>
              <a:gd name="T23" fmla="*/ 1 h 5"/>
              <a:gd name="T24" fmla="*/ 72 w 2"/>
              <a:gd name="T25" fmla="*/ 0 h 5"/>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5"/>
              <a:gd name="T41" fmla="*/ 2 w 2"/>
              <a:gd name="T42" fmla="*/ 5 h 5"/>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5">
                <a:moveTo>
                  <a:pt x="1" y="0"/>
                </a:moveTo>
                <a:lnTo>
                  <a:pt x="1" y="1"/>
                </a:lnTo>
                <a:lnTo>
                  <a:pt x="0" y="1"/>
                </a:lnTo>
                <a:lnTo>
                  <a:pt x="0" y="3"/>
                </a:lnTo>
                <a:lnTo>
                  <a:pt x="0" y="4"/>
                </a:lnTo>
                <a:lnTo>
                  <a:pt x="1" y="4"/>
                </a:lnTo>
                <a:lnTo>
                  <a:pt x="1" y="5"/>
                </a:lnTo>
                <a:lnTo>
                  <a:pt x="2" y="5"/>
                </a:lnTo>
                <a:lnTo>
                  <a:pt x="2" y="4"/>
                </a:lnTo>
                <a:lnTo>
                  <a:pt x="2" y="3"/>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27" name="Freeform 187">
            <a:extLst>
              <a:ext uri="{FF2B5EF4-FFF2-40B4-BE49-F238E27FC236}">
                <a16:creationId xmlns:a16="http://schemas.microsoft.com/office/drawing/2014/main" id="{00000000-0008-0000-0200-00002B0E0000}"/>
              </a:ext>
            </a:extLst>
          </xdr:cNvPr>
          <xdr:cNvSpPr>
            <a:spLocks/>
          </xdr:cNvSpPr>
        </xdr:nvSpPr>
        <xdr:spPr bwMode="auto">
          <a:xfrm>
            <a:off x="796" y="228"/>
            <a:ext cx="5" cy="8"/>
          </a:xfrm>
          <a:custGeom>
            <a:avLst/>
            <a:gdLst>
              <a:gd name="T0" fmla="*/ 287 w 3"/>
              <a:gd name="T1" fmla="*/ 0 h 5"/>
              <a:gd name="T2" fmla="*/ 287 w 3"/>
              <a:gd name="T3" fmla="*/ 138 h 5"/>
              <a:gd name="T4" fmla="*/ 172 w 3"/>
              <a:gd name="T5" fmla="*/ 138 h 5"/>
              <a:gd name="T6" fmla="*/ 172 w 3"/>
              <a:gd name="T7" fmla="*/ 354 h 5"/>
              <a:gd name="T8" fmla="*/ 0 w 3"/>
              <a:gd name="T9" fmla="*/ 354 h 5"/>
              <a:gd name="T10" fmla="*/ 0 w 3"/>
              <a:gd name="T11" fmla="*/ 438 h 5"/>
              <a:gd name="T12" fmla="*/ 172 w 3"/>
              <a:gd name="T13" fmla="*/ 438 h 5"/>
              <a:gd name="T14" fmla="*/ 172 w 3"/>
              <a:gd name="T15" fmla="*/ 566 h 5"/>
              <a:gd name="T16" fmla="*/ 287 w 3"/>
              <a:gd name="T17" fmla="*/ 566 h 5"/>
              <a:gd name="T18" fmla="*/ 478 w 3"/>
              <a:gd name="T19" fmla="*/ 566 h 5"/>
              <a:gd name="T20" fmla="*/ 478 w 3"/>
              <a:gd name="T21" fmla="*/ 438 h 5"/>
              <a:gd name="T22" fmla="*/ 478 w 3"/>
              <a:gd name="T23" fmla="*/ 354 h 5"/>
              <a:gd name="T24" fmla="*/ 287 w 3"/>
              <a:gd name="T25" fmla="*/ 354 h 5"/>
              <a:gd name="T26" fmla="*/ 287 w 3"/>
              <a:gd name="T27" fmla="*/ 138 h 5"/>
              <a:gd name="T28" fmla="*/ 287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3" y="5"/>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28" name="Freeform 188">
            <a:extLst>
              <a:ext uri="{FF2B5EF4-FFF2-40B4-BE49-F238E27FC236}">
                <a16:creationId xmlns:a16="http://schemas.microsoft.com/office/drawing/2014/main" id="{00000000-0008-0000-0200-00002C0E0000}"/>
              </a:ext>
            </a:extLst>
          </xdr:cNvPr>
          <xdr:cNvSpPr>
            <a:spLocks/>
          </xdr:cNvSpPr>
        </xdr:nvSpPr>
        <xdr:spPr bwMode="auto">
          <a:xfrm>
            <a:off x="803" y="234"/>
            <a:ext cx="5" cy="5"/>
          </a:xfrm>
          <a:custGeom>
            <a:avLst/>
            <a:gdLst>
              <a:gd name="T0" fmla="*/ 172 w 3"/>
              <a:gd name="T1" fmla="*/ 0 h 4"/>
              <a:gd name="T2" fmla="*/ 172 w 3"/>
              <a:gd name="T3" fmla="*/ 1 h 4"/>
              <a:gd name="T4" fmla="*/ 0 w 3"/>
              <a:gd name="T5" fmla="*/ 1 h 4"/>
              <a:gd name="T6" fmla="*/ 0 w 3"/>
              <a:gd name="T7" fmla="*/ 25 h 4"/>
              <a:gd name="T8" fmla="*/ 0 w 3"/>
              <a:gd name="T9" fmla="*/ 31 h 4"/>
              <a:gd name="T10" fmla="*/ 172 w 3"/>
              <a:gd name="T11" fmla="*/ 31 h 4"/>
              <a:gd name="T12" fmla="*/ 172 w 3"/>
              <a:gd name="T13" fmla="*/ 36 h 4"/>
              <a:gd name="T14" fmla="*/ 287 w 3"/>
              <a:gd name="T15" fmla="*/ 36 h 4"/>
              <a:gd name="T16" fmla="*/ 287 w 3"/>
              <a:gd name="T17" fmla="*/ 31 h 4"/>
              <a:gd name="T18" fmla="*/ 478 w 3"/>
              <a:gd name="T19" fmla="*/ 31 h 4"/>
              <a:gd name="T20" fmla="*/ 478 w 3"/>
              <a:gd name="T21" fmla="*/ 25 h 4"/>
              <a:gd name="T22" fmla="*/ 287 w 3"/>
              <a:gd name="T23" fmla="*/ 25 h 4"/>
              <a:gd name="T24" fmla="*/ 287 w 3"/>
              <a:gd name="T25" fmla="*/ 1 h 4"/>
              <a:gd name="T26" fmla="*/ 172 w 3"/>
              <a:gd name="T27" fmla="*/ 1 h 4"/>
              <a:gd name="T28" fmla="*/ 172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0" y="1"/>
                </a:lnTo>
                <a:lnTo>
                  <a:pt x="0" y="2"/>
                </a:lnTo>
                <a:lnTo>
                  <a:pt x="0" y="3"/>
                </a:lnTo>
                <a:lnTo>
                  <a:pt x="1" y="3"/>
                </a:lnTo>
                <a:lnTo>
                  <a:pt x="1" y="4"/>
                </a:lnTo>
                <a:lnTo>
                  <a:pt x="2" y="4"/>
                </a:lnTo>
                <a:lnTo>
                  <a:pt x="2" y="3"/>
                </a:lnTo>
                <a:lnTo>
                  <a:pt x="3" y="3"/>
                </a:lnTo>
                <a:lnTo>
                  <a:pt x="3" y="2"/>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29" name="Freeform 189">
            <a:extLst>
              <a:ext uri="{FF2B5EF4-FFF2-40B4-BE49-F238E27FC236}">
                <a16:creationId xmlns:a16="http://schemas.microsoft.com/office/drawing/2014/main" id="{00000000-0008-0000-0200-00002D0E0000}"/>
              </a:ext>
            </a:extLst>
          </xdr:cNvPr>
          <xdr:cNvSpPr>
            <a:spLocks/>
          </xdr:cNvSpPr>
        </xdr:nvSpPr>
        <xdr:spPr bwMode="auto">
          <a:xfrm>
            <a:off x="818" y="228"/>
            <a:ext cx="2" cy="8"/>
          </a:xfrm>
          <a:custGeom>
            <a:avLst/>
            <a:gdLst>
              <a:gd name="T0" fmla="*/ 1 w 3"/>
              <a:gd name="T1" fmla="*/ 0 h 5"/>
              <a:gd name="T2" fmla="*/ 1 w 3"/>
              <a:gd name="T3" fmla="*/ 138 h 5"/>
              <a:gd name="T4" fmla="*/ 1 w 3"/>
              <a:gd name="T5" fmla="*/ 138 h 5"/>
              <a:gd name="T6" fmla="*/ 1 w 3"/>
              <a:gd name="T7" fmla="*/ 354 h 5"/>
              <a:gd name="T8" fmla="*/ 0 w 3"/>
              <a:gd name="T9" fmla="*/ 354 h 5"/>
              <a:gd name="T10" fmla="*/ 0 w 3"/>
              <a:gd name="T11" fmla="*/ 438 h 5"/>
              <a:gd name="T12" fmla="*/ 1 w 3"/>
              <a:gd name="T13" fmla="*/ 438 h 5"/>
              <a:gd name="T14" fmla="*/ 1 w 3"/>
              <a:gd name="T15" fmla="*/ 566 h 5"/>
              <a:gd name="T16" fmla="*/ 1 w 3"/>
              <a:gd name="T17" fmla="*/ 566 h 5"/>
              <a:gd name="T18" fmla="*/ 1 w 3"/>
              <a:gd name="T19" fmla="*/ 438 h 5"/>
              <a:gd name="T20" fmla="*/ 1 w 3"/>
              <a:gd name="T21" fmla="*/ 438 h 5"/>
              <a:gd name="T22" fmla="*/ 1 w 3"/>
              <a:gd name="T23" fmla="*/ 354 h 5"/>
              <a:gd name="T24" fmla="*/ 1 w 3"/>
              <a:gd name="T25" fmla="*/ 354 h 5"/>
              <a:gd name="T26" fmla="*/ 1 w 3"/>
              <a:gd name="T27" fmla="*/ 138 h 5"/>
              <a:gd name="T28" fmla="*/ 1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2" y="4"/>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30" name="Freeform 190">
            <a:extLst>
              <a:ext uri="{FF2B5EF4-FFF2-40B4-BE49-F238E27FC236}">
                <a16:creationId xmlns:a16="http://schemas.microsoft.com/office/drawing/2014/main" id="{00000000-0008-0000-0200-00002E0E0000}"/>
              </a:ext>
            </a:extLst>
          </xdr:cNvPr>
          <xdr:cNvSpPr>
            <a:spLocks/>
          </xdr:cNvSpPr>
        </xdr:nvSpPr>
        <xdr:spPr bwMode="auto">
          <a:xfrm>
            <a:off x="828" y="226"/>
            <a:ext cx="1" cy="5"/>
          </a:xfrm>
          <a:custGeom>
            <a:avLst/>
            <a:gdLst>
              <a:gd name="T0" fmla="*/ 1 w 2"/>
              <a:gd name="T1" fmla="*/ 0 h 4"/>
              <a:gd name="T2" fmla="*/ 1 w 2"/>
              <a:gd name="T3" fmla="*/ 1 h 4"/>
              <a:gd name="T4" fmla="*/ 0 w 2"/>
              <a:gd name="T5" fmla="*/ 1 h 4"/>
              <a:gd name="T6" fmla="*/ 0 w 2"/>
              <a:gd name="T7" fmla="*/ 25 h 4"/>
              <a:gd name="T8" fmla="*/ 0 w 2"/>
              <a:gd name="T9" fmla="*/ 31 h 4"/>
              <a:gd name="T10" fmla="*/ 0 w 2"/>
              <a:gd name="T11" fmla="*/ 36 h 4"/>
              <a:gd name="T12" fmla="*/ 1 w 2"/>
              <a:gd name="T13" fmla="*/ 36 h 4"/>
              <a:gd name="T14" fmla="*/ 1 w 2"/>
              <a:gd name="T15" fmla="*/ 36 h 4"/>
              <a:gd name="T16" fmla="*/ 1 w 2"/>
              <a:gd name="T17" fmla="*/ 31 h 4"/>
              <a:gd name="T18" fmla="*/ 1 w 2"/>
              <a:gd name="T19" fmla="*/ 25 h 4"/>
              <a:gd name="T20" fmla="*/ 1 w 2"/>
              <a:gd name="T21" fmla="*/ 1 h 4"/>
              <a:gd name="T22" fmla="*/ 1 w 2"/>
              <a:gd name="T23" fmla="*/ 1 h 4"/>
              <a:gd name="T24" fmla="*/ 1 w 2"/>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4"/>
              <a:gd name="T41" fmla="*/ 2 w 2"/>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4">
                <a:moveTo>
                  <a:pt x="1" y="0"/>
                </a:moveTo>
                <a:lnTo>
                  <a:pt x="1" y="1"/>
                </a:lnTo>
                <a:lnTo>
                  <a:pt x="0" y="1"/>
                </a:lnTo>
                <a:lnTo>
                  <a:pt x="0" y="2"/>
                </a:lnTo>
                <a:lnTo>
                  <a:pt x="0" y="3"/>
                </a:lnTo>
                <a:lnTo>
                  <a:pt x="0" y="4"/>
                </a:lnTo>
                <a:lnTo>
                  <a:pt x="1" y="4"/>
                </a:lnTo>
                <a:lnTo>
                  <a:pt x="2" y="4"/>
                </a:lnTo>
                <a:lnTo>
                  <a:pt x="2" y="3"/>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31" name="Freeform 191">
            <a:extLst>
              <a:ext uri="{FF2B5EF4-FFF2-40B4-BE49-F238E27FC236}">
                <a16:creationId xmlns:a16="http://schemas.microsoft.com/office/drawing/2014/main" id="{00000000-0008-0000-0200-00002F0E0000}"/>
              </a:ext>
            </a:extLst>
          </xdr:cNvPr>
          <xdr:cNvSpPr>
            <a:spLocks/>
          </xdr:cNvSpPr>
        </xdr:nvSpPr>
        <xdr:spPr bwMode="auto">
          <a:xfrm>
            <a:off x="842" y="226"/>
            <a:ext cx="3" cy="5"/>
          </a:xfrm>
          <a:custGeom>
            <a:avLst/>
            <a:gdLst>
              <a:gd name="T0" fmla="*/ 1 w 3"/>
              <a:gd name="T1" fmla="*/ 0 h 4"/>
              <a:gd name="T2" fmla="*/ 1 w 3"/>
              <a:gd name="T3" fmla="*/ 1 h 4"/>
              <a:gd name="T4" fmla="*/ 1 w 3"/>
              <a:gd name="T5" fmla="*/ 25 h 4"/>
              <a:gd name="T6" fmla="*/ 0 w 3"/>
              <a:gd name="T7" fmla="*/ 25 h 4"/>
              <a:gd name="T8" fmla="*/ 0 w 3"/>
              <a:gd name="T9" fmla="*/ 31 h 4"/>
              <a:gd name="T10" fmla="*/ 1 w 3"/>
              <a:gd name="T11" fmla="*/ 31 h 4"/>
              <a:gd name="T12" fmla="*/ 1 w 3"/>
              <a:gd name="T13" fmla="*/ 36 h 4"/>
              <a:gd name="T14" fmla="*/ 2 w 3"/>
              <a:gd name="T15" fmla="*/ 36 h 4"/>
              <a:gd name="T16" fmla="*/ 2 w 3"/>
              <a:gd name="T17" fmla="*/ 31 h 4"/>
              <a:gd name="T18" fmla="*/ 3 w 3"/>
              <a:gd name="T19" fmla="*/ 31 h 4"/>
              <a:gd name="T20" fmla="*/ 3 w 3"/>
              <a:gd name="T21" fmla="*/ 25 h 4"/>
              <a:gd name="T22" fmla="*/ 2 w 3"/>
              <a:gd name="T23" fmla="*/ 25 h 4"/>
              <a:gd name="T24" fmla="*/ 2 w 3"/>
              <a:gd name="T25" fmla="*/ 1 h 4"/>
              <a:gd name="T26" fmla="*/ 2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Rectangle 192">
            <a:extLst>
              <a:ext uri="{FF2B5EF4-FFF2-40B4-BE49-F238E27FC236}">
                <a16:creationId xmlns:a16="http://schemas.microsoft.com/office/drawing/2014/main" id="{00000000-0008-0000-0200-000026000000}"/>
              </a:ext>
            </a:extLst>
          </xdr:cNvPr>
          <xdr:cNvSpPr>
            <a:spLocks noChangeArrowheads="1"/>
          </xdr:cNvSpPr>
        </xdr:nvSpPr>
        <xdr:spPr bwMode="auto">
          <a:xfrm>
            <a:off x="814" y="238"/>
            <a:ext cx="14" cy="14"/>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Ｓ</a:t>
            </a:r>
          </a:p>
        </xdr:txBody>
      </xdr:sp>
      <xdr:sp macro="" textlink="">
        <xdr:nvSpPr>
          <xdr:cNvPr id="3633" name="Line 193">
            <a:extLst>
              <a:ext uri="{FF2B5EF4-FFF2-40B4-BE49-F238E27FC236}">
                <a16:creationId xmlns:a16="http://schemas.microsoft.com/office/drawing/2014/main" id="{00000000-0008-0000-0200-0000310E0000}"/>
              </a:ext>
            </a:extLst>
          </xdr:cNvPr>
          <xdr:cNvSpPr>
            <a:spLocks noChangeShapeType="1"/>
          </xdr:cNvSpPr>
        </xdr:nvSpPr>
        <xdr:spPr bwMode="auto">
          <a:xfrm>
            <a:off x="824" y="251"/>
            <a:ext cx="4" cy="2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Rectangle 194">
            <a:extLst>
              <a:ext uri="{FF2B5EF4-FFF2-40B4-BE49-F238E27FC236}">
                <a16:creationId xmlns:a16="http://schemas.microsoft.com/office/drawing/2014/main" id="{00000000-0008-0000-0200-000028000000}"/>
              </a:ext>
            </a:extLst>
          </xdr:cNvPr>
          <xdr:cNvSpPr>
            <a:spLocks noChangeArrowheads="1"/>
          </xdr:cNvSpPr>
        </xdr:nvSpPr>
        <xdr:spPr bwMode="auto">
          <a:xfrm>
            <a:off x="812" y="274"/>
            <a:ext cx="7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屋根投影面積</a:t>
            </a:r>
          </a:p>
        </xdr:txBody>
      </xdr:sp>
      <xdr:sp macro="" textlink="">
        <xdr:nvSpPr>
          <xdr:cNvPr id="41" name="Rectangle 195">
            <a:extLst>
              <a:ext uri="{FF2B5EF4-FFF2-40B4-BE49-F238E27FC236}">
                <a16:creationId xmlns:a16="http://schemas.microsoft.com/office/drawing/2014/main" id="{00000000-0008-0000-0200-000029000000}"/>
              </a:ext>
            </a:extLst>
          </xdr:cNvPr>
          <xdr:cNvSpPr>
            <a:spLocks noChangeArrowheads="1"/>
          </xdr:cNvSpPr>
        </xdr:nvSpPr>
        <xdr:spPr bwMode="auto">
          <a:xfrm>
            <a:off x="838" y="154"/>
            <a:ext cx="8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体積） </a:t>
            </a:r>
          </a:p>
        </xdr:txBody>
      </xdr:sp>
      <xdr:sp macro="" textlink="">
        <xdr:nvSpPr>
          <xdr:cNvPr id="42" name="Rectangle 196">
            <a:extLst>
              <a:ext uri="{FF2B5EF4-FFF2-40B4-BE49-F238E27FC236}">
                <a16:creationId xmlns:a16="http://schemas.microsoft.com/office/drawing/2014/main" id="{00000000-0008-0000-0200-00002A000000}"/>
              </a:ext>
            </a:extLst>
          </xdr:cNvPr>
          <xdr:cNvSpPr>
            <a:spLocks noChangeArrowheads="1"/>
          </xdr:cNvSpPr>
        </xdr:nvSpPr>
        <xdr:spPr bwMode="auto">
          <a:xfrm>
            <a:off x="819" y="154"/>
            <a:ext cx="14" cy="16"/>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Ｗ</a:t>
            </a:r>
          </a:p>
        </xdr:txBody>
      </xdr:sp>
      <xdr:sp macro="" textlink="">
        <xdr:nvSpPr>
          <xdr:cNvPr id="3637" name="Line 197">
            <a:extLst>
              <a:ext uri="{FF2B5EF4-FFF2-40B4-BE49-F238E27FC236}">
                <a16:creationId xmlns:a16="http://schemas.microsoft.com/office/drawing/2014/main" id="{00000000-0008-0000-0200-0000350E0000}"/>
              </a:ext>
            </a:extLst>
          </xdr:cNvPr>
          <xdr:cNvSpPr>
            <a:spLocks noChangeShapeType="1"/>
          </xdr:cNvSpPr>
        </xdr:nvSpPr>
        <xdr:spPr bwMode="auto">
          <a:xfrm flipH="1">
            <a:off x="808" y="165"/>
            <a:ext cx="9" cy="19"/>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38" name="Line 198">
            <a:extLst>
              <a:ext uri="{FF2B5EF4-FFF2-40B4-BE49-F238E27FC236}">
                <a16:creationId xmlns:a16="http://schemas.microsoft.com/office/drawing/2014/main" id="{00000000-0008-0000-0200-0000360E0000}"/>
              </a:ext>
            </a:extLst>
          </xdr:cNvPr>
          <xdr:cNvSpPr>
            <a:spLocks noChangeShapeType="1"/>
          </xdr:cNvSpPr>
        </xdr:nvSpPr>
        <xdr:spPr bwMode="auto">
          <a:xfrm>
            <a:off x="873" y="191"/>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39" name="Line 199">
            <a:extLst>
              <a:ext uri="{FF2B5EF4-FFF2-40B4-BE49-F238E27FC236}">
                <a16:creationId xmlns:a16="http://schemas.microsoft.com/office/drawing/2014/main" id="{00000000-0008-0000-0200-0000370E0000}"/>
              </a:ext>
            </a:extLst>
          </xdr:cNvPr>
          <xdr:cNvSpPr>
            <a:spLocks noChangeShapeType="1"/>
          </xdr:cNvSpPr>
        </xdr:nvSpPr>
        <xdr:spPr bwMode="auto">
          <a:xfrm flipH="1">
            <a:off x="872" y="191"/>
            <a:ext cx="1"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40" name="Line 200">
            <a:extLst>
              <a:ext uri="{FF2B5EF4-FFF2-40B4-BE49-F238E27FC236}">
                <a16:creationId xmlns:a16="http://schemas.microsoft.com/office/drawing/2014/main" id="{00000000-0008-0000-0200-0000380E0000}"/>
              </a:ext>
            </a:extLst>
          </xdr:cNvPr>
          <xdr:cNvSpPr>
            <a:spLocks noChangeShapeType="1"/>
          </xdr:cNvSpPr>
        </xdr:nvSpPr>
        <xdr:spPr bwMode="auto">
          <a:xfrm>
            <a:off x="873" y="191"/>
            <a:ext cx="2"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41" name="Line 201">
            <a:extLst>
              <a:ext uri="{FF2B5EF4-FFF2-40B4-BE49-F238E27FC236}">
                <a16:creationId xmlns:a16="http://schemas.microsoft.com/office/drawing/2014/main" id="{00000000-0008-0000-0200-0000390E0000}"/>
              </a:ext>
            </a:extLst>
          </xdr:cNvPr>
          <xdr:cNvSpPr>
            <a:spLocks noChangeShapeType="1"/>
          </xdr:cNvSpPr>
        </xdr:nvSpPr>
        <xdr:spPr bwMode="auto">
          <a:xfrm>
            <a:off x="872" y="231"/>
            <a:ext cx="1"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42" name="Line 202">
            <a:extLst>
              <a:ext uri="{FF2B5EF4-FFF2-40B4-BE49-F238E27FC236}">
                <a16:creationId xmlns:a16="http://schemas.microsoft.com/office/drawing/2014/main" id="{00000000-0008-0000-0200-00003A0E0000}"/>
              </a:ext>
            </a:extLst>
          </xdr:cNvPr>
          <xdr:cNvSpPr>
            <a:spLocks noChangeShapeType="1"/>
          </xdr:cNvSpPr>
        </xdr:nvSpPr>
        <xdr:spPr bwMode="auto">
          <a:xfrm flipV="1">
            <a:off x="873" y="231"/>
            <a:ext cx="2"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Rectangle 203">
            <a:extLst>
              <a:ext uri="{FF2B5EF4-FFF2-40B4-BE49-F238E27FC236}">
                <a16:creationId xmlns:a16="http://schemas.microsoft.com/office/drawing/2014/main" id="{00000000-0008-0000-0200-000031000000}"/>
              </a:ext>
            </a:extLst>
          </xdr:cNvPr>
          <xdr:cNvSpPr>
            <a:spLocks noChangeArrowheads="1"/>
          </xdr:cNvSpPr>
        </xdr:nvSpPr>
        <xdr:spPr bwMode="auto">
          <a:xfrm>
            <a:off x="904" y="202"/>
            <a:ext cx="71" cy="17"/>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strike="noStrike">
                <a:solidFill>
                  <a:srgbClr val="000000"/>
                </a:solidFill>
                <a:latin typeface="ＭＳ ゴシック"/>
                <a:ea typeface="ＭＳ ゴシック"/>
              </a:rPr>
              <a:t>降雨強度</a:t>
            </a:r>
          </a:p>
        </xdr:txBody>
      </xdr:sp>
      <xdr:sp macro="" textlink="">
        <xdr:nvSpPr>
          <xdr:cNvPr id="3644" name="Line 204">
            <a:extLst>
              <a:ext uri="{FF2B5EF4-FFF2-40B4-BE49-F238E27FC236}">
                <a16:creationId xmlns:a16="http://schemas.microsoft.com/office/drawing/2014/main" id="{00000000-0008-0000-0200-00003C0E0000}"/>
              </a:ext>
            </a:extLst>
          </xdr:cNvPr>
          <xdr:cNvSpPr>
            <a:spLocks noChangeShapeType="1"/>
          </xdr:cNvSpPr>
        </xdr:nvSpPr>
        <xdr:spPr bwMode="auto">
          <a:xfrm>
            <a:off x="793" y="220"/>
            <a:ext cx="69" cy="18"/>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645" name="Line 205">
            <a:extLst>
              <a:ext uri="{FF2B5EF4-FFF2-40B4-BE49-F238E27FC236}">
                <a16:creationId xmlns:a16="http://schemas.microsoft.com/office/drawing/2014/main" id="{00000000-0008-0000-0200-00003D0E0000}"/>
              </a:ext>
            </a:extLst>
          </xdr:cNvPr>
          <xdr:cNvSpPr>
            <a:spLocks noChangeShapeType="1"/>
          </xdr:cNvSpPr>
        </xdr:nvSpPr>
        <xdr:spPr bwMode="auto">
          <a:xfrm flipV="1">
            <a:off x="743" y="218"/>
            <a:ext cx="50" cy="23"/>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646" name="Line 206">
            <a:extLst>
              <a:ext uri="{FF2B5EF4-FFF2-40B4-BE49-F238E27FC236}">
                <a16:creationId xmlns:a16="http://schemas.microsoft.com/office/drawing/2014/main" id="{00000000-0008-0000-0200-00003E0E0000}"/>
              </a:ext>
            </a:extLst>
          </xdr:cNvPr>
          <xdr:cNvSpPr>
            <a:spLocks noChangeShapeType="1"/>
          </xdr:cNvSpPr>
        </xdr:nvSpPr>
        <xdr:spPr bwMode="auto">
          <a:xfrm>
            <a:off x="743" y="195"/>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47" name="Line 207">
            <a:extLst>
              <a:ext uri="{FF2B5EF4-FFF2-40B4-BE49-F238E27FC236}">
                <a16:creationId xmlns:a16="http://schemas.microsoft.com/office/drawing/2014/main" id="{00000000-0008-0000-0200-00003F0E0000}"/>
              </a:ext>
            </a:extLst>
          </xdr:cNvPr>
          <xdr:cNvSpPr>
            <a:spLocks noChangeShapeType="1"/>
          </xdr:cNvSpPr>
        </xdr:nvSpPr>
        <xdr:spPr bwMode="auto">
          <a:xfrm>
            <a:off x="814" y="212"/>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48" name="Line 208">
            <a:extLst>
              <a:ext uri="{FF2B5EF4-FFF2-40B4-BE49-F238E27FC236}">
                <a16:creationId xmlns:a16="http://schemas.microsoft.com/office/drawing/2014/main" id="{00000000-0008-0000-0200-0000400E0000}"/>
              </a:ext>
            </a:extLst>
          </xdr:cNvPr>
          <xdr:cNvSpPr>
            <a:spLocks noChangeShapeType="1"/>
          </xdr:cNvSpPr>
        </xdr:nvSpPr>
        <xdr:spPr bwMode="auto">
          <a:xfrm flipH="1">
            <a:off x="863" y="191"/>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Rectangle 209">
            <a:extLst>
              <a:ext uri="{FF2B5EF4-FFF2-40B4-BE49-F238E27FC236}">
                <a16:creationId xmlns:a16="http://schemas.microsoft.com/office/drawing/2014/main" id="{00000000-0008-0000-0200-000037000000}"/>
              </a:ext>
            </a:extLst>
          </xdr:cNvPr>
          <xdr:cNvSpPr>
            <a:spLocks noChangeArrowheads="1"/>
          </xdr:cNvSpPr>
        </xdr:nvSpPr>
        <xdr:spPr bwMode="auto">
          <a:xfrm>
            <a:off x="878" y="201"/>
            <a:ext cx="23" cy="19"/>
          </a:xfrm>
          <a:prstGeom prst="rect">
            <a:avLst/>
          </a:prstGeom>
          <a:solidFill>
            <a:srgbClr val="000000"/>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1" i="0" strike="noStrike">
                <a:solidFill>
                  <a:srgbClr val="FFFFFF"/>
                </a:solidFill>
                <a:latin typeface="MS UI Gothic"/>
                <a:ea typeface="MS UI Gothic"/>
              </a:rPr>
              <a:t>ａ</a:t>
            </a:r>
          </a:p>
        </xdr:txBody>
      </xdr:sp>
    </xdr:grpSp>
    <xdr:clientData/>
  </xdr:twoCellAnchor>
  <xdr:twoCellAnchor>
    <xdr:from>
      <xdr:col>20</xdr:col>
      <xdr:colOff>133349</xdr:colOff>
      <xdr:row>26</xdr:row>
      <xdr:rowOff>0</xdr:rowOff>
    </xdr:from>
    <xdr:to>
      <xdr:col>28</xdr:col>
      <xdr:colOff>45350</xdr:colOff>
      <xdr:row>29</xdr:row>
      <xdr:rowOff>133350</xdr:rowOff>
    </xdr:to>
    <xdr:grpSp>
      <xdr:nvGrpSpPr>
        <xdr:cNvPr id="3543" name="Group 254">
          <a:extLst>
            <a:ext uri="{FF2B5EF4-FFF2-40B4-BE49-F238E27FC236}">
              <a16:creationId xmlns:a16="http://schemas.microsoft.com/office/drawing/2014/main" id="{00000000-0008-0000-0200-0000D70D0000}"/>
            </a:ext>
          </a:extLst>
        </xdr:cNvPr>
        <xdr:cNvGrpSpPr>
          <a:grpSpLocks/>
        </xdr:cNvGrpSpPr>
      </xdr:nvGrpSpPr>
      <xdr:grpSpPr bwMode="auto">
        <a:xfrm>
          <a:off x="5238749" y="4709160"/>
          <a:ext cx="1618881" cy="666750"/>
          <a:chOff x="490" y="519"/>
          <a:chExt cx="154" cy="71"/>
        </a:xfrm>
      </xdr:grpSpPr>
      <xdr:sp macro="" textlink="">
        <xdr:nvSpPr>
          <xdr:cNvPr id="57" name="Rectangle 255">
            <a:extLst>
              <a:ext uri="{FF2B5EF4-FFF2-40B4-BE49-F238E27FC236}">
                <a16:creationId xmlns:a16="http://schemas.microsoft.com/office/drawing/2014/main" id="{00000000-0008-0000-0200-000039000000}"/>
              </a:ext>
            </a:extLst>
          </xdr:cNvPr>
          <xdr:cNvSpPr>
            <a:spLocks noChangeArrowheads="1"/>
          </xdr:cNvSpPr>
        </xdr:nvSpPr>
        <xdr:spPr bwMode="auto">
          <a:xfrm>
            <a:off x="538" y="562"/>
            <a:ext cx="75" cy="28"/>
          </a:xfrm>
          <a:prstGeom prst="rect">
            <a:avLst/>
          </a:prstGeom>
          <a:noFill/>
          <a:ln w="9525">
            <a:noFill/>
            <a:miter lim="800000"/>
            <a:headEnd/>
            <a:tailEnd/>
          </a:ln>
        </xdr:spPr>
        <xdr:txBody>
          <a:bodyPr wrap="none" lIns="0" tIns="0" rIns="0" bIns="0" anchor="t" upright="1">
            <a:spAutoFit/>
          </a:bodyPr>
          <a:lstStyle/>
          <a:p>
            <a:pPr algn="ctr" rtl="0">
              <a:defRPr sz="1000"/>
            </a:pPr>
            <a:r>
              <a:rPr lang="en-US" altLang="ja-JP" sz="800" b="0" i="0" strike="noStrike">
                <a:solidFill>
                  <a:srgbClr val="000000"/>
                </a:solidFill>
                <a:latin typeface="MS UI Gothic"/>
                <a:ea typeface="MS UI Gothic"/>
              </a:rPr>
              <a:t>A (</a:t>
            </a:r>
            <a:r>
              <a:rPr lang="ja-JP" altLang="en-US" sz="800" b="0" i="0" strike="noStrike">
                <a:solidFill>
                  <a:srgbClr val="000000"/>
                </a:solidFill>
                <a:latin typeface="MS UI Gothic"/>
                <a:ea typeface="MS UI Gothic"/>
              </a:rPr>
              <a:t>排水有効断面積</a:t>
            </a:r>
            <a:r>
              <a:rPr lang="en-US" altLang="ja-JP" sz="800" b="0" i="0" strike="noStrike">
                <a:solidFill>
                  <a:srgbClr val="000000"/>
                </a:solidFill>
                <a:latin typeface="MS UI Gothic"/>
                <a:ea typeface="MS UI Gothic"/>
              </a:rPr>
              <a:t>)</a:t>
            </a:r>
          </a:p>
          <a:p>
            <a:pPr algn="ctr" rtl="0">
              <a:defRPr sz="1000"/>
            </a:pPr>
            <a:r>
              <a:rPr lang="en-US" altLang="ja-JP" sz="800" b="0" i="0" strike="noStrike">
                <a:solidFill>
                  <a:srgbClr val="000000"/>
                </a:solidFill>
                <a:latin typeface="MS UI Gothic"/>
                <a:ea typeface="MS UI Gothic"/>
              </a:rPr>
              <a:t>L (</a:t>
            </a:r>
            <a:r>
              <a:rPr lang="ja-JP" altLang="en-US" sz="800" b="0" i="0" strike="noStrike">
                <a:solidFill>
                  <a:srgbClr val="000000"/>
                </a:solidFill>
                <a:latin typeface="MS UI Gothic"/>
                <a:ea typeface="MS UI Gothic"/>
              </a:rPr>
              <a:t>潤辺</a:t>
            </a:r>
            <a:r>
              <a:rPr lang="en-US" altLang="ja-JP" sz="800" b="0" i="0" strike="noStrike">
                <a:solidFill>
                  <a:srgbClr val="000000"/>
                </a:solidFill>
                <a:latin typeface="MS UI Gothic"/>
                <a:ea typeface="MS UI Gothic"/>
              </a:rPr>
              <a:t>)</a:t>
            </a:r>
          </a:p>
        </xdr:txBody>
      </xdr:sp>
      <xdr:sp macro="" textlink="">
        <xdr:nvSpPr>
          <xdr:cNvPr id="58" name="Rectangle 256">
            <a:extLst>
              <a:ext uri="{FF2B5EF4-FFF2-40B4-BE49-F238E27FC236}">
                <a16:creationId xmlns:a16="http://schemas.microsoft.com/office/drawing/2014/main" id="{00000000-0008-0000-0200-00003A000000}"/>
              </a:ext>
            </a:extLst>
          </xdr:cNvPr>
          <xdr:cNvSpPr>
            <a:spLocks noChangeArrowheads="1"/>
          </xdr:cNvSpPr>
        </xdr:nvSpPr>
        <xdr:spPr bwMode="auto">
          <a:xfrm>
            <a:off x="629" y="573"/>
            <a:ext cx="15" cy="14"/>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〔m〕</a:t>
            </a:r>
          </a:p>
        </xdr:txBody>
      </xdr:sp>
      <xdr:sp macro="" textlink="">
        <xdr:nvSpPr>
          <xdr:cNvPr id="3600" name="Line 257">
            <a:extLst>
              <a:ext uri="{FF2B5EF4-FFF2-40B4-BE49-F238E27FC236}">
                <a16:creationId xmlns:a16="http://schemas.microsoft.com/office/drawing/2014/main" id="{00000000-0008-0000-0200-0000100E0000}"/>
              </a:ext>
            </a:extLst>
          </xdr:cNvPr>
          <xdr:cNvSpPr>
            <a:spLocks noChangeShapeType="1"/>
          </xdr:cNvSpPr>
        </xdr:nvSpPr>
        <xdr:spPr bwMode="auto">
          <a:xfrm flipV="1">
            <a:off x="531" y="575"/>
            <a:ext cx="8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0" name="Rectangle 258">
            <a:extLst>
              <a:ext uri="{FF2B5EF4-FFF2-40B4-BE49-F238E27FC236}">
                <a16:creationId xmlns:a16="http://schemas.microsoft.com/office/drawing/2014/main" id="{00000000-0008-0000-0200-00003C000000}"/>
              </a:ext>
            </a:extLst>
          </xdr:cNvPr>
          <xdr:cNvSpPr>
            <a:spLocks noChangeArrowheads="1"/>
          </xdr:cNvSpPr>
        </xdr:nvSpPr>
        <xdr:spPr bwMode="auto">
          <a:xfrm>
            <a:off x="490" y="519"/>
            <a:ext cx="109" cy="42"/>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Q=</a:t>
            </a:r>
            <a:r>
              <a:rPr lang="ja-JP" altLang="en-US" sz="800" b="0" i="0" strike="noStrike">
                <a:solidFill>
                  <a:srgbClr val="000000"/>
                </a:solidFill>
                <a:latin typeface="MS UI Gothic"/>
                <a:ea typeface="MS UI Gothic"/>
              </a:rPr>
              <a:t>軒とい排水量</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ｓ</a:t>
            </a:r>
            <a:r>
              <a:rPr lang="en-US" altLang="ja-JP"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K=</a:t>
            </a:r>
            <a:r>
              <a:rPr lang="ja-JP" altLang="en-US" sz="800" b="0" i="0" strike="noStrike">
                <a:solidFill>
                  <a:srgbClr val="000000"/>
                </a:solidFill>
                <a:latin typeface="MS UI Gothic"/>
                <a:ea typeface="MS UI Gothic"/>
              </a:rPr>
              <a:t>安全率</a:t>
            </a:r>
          </a:p>
          <a:p>
            <a:pPr algn="l" rtl="0">
              <a:defRPr sz="1000"/>
            </a:pPr>
            <a:r>
              <a:rPr lang="en-US" altLang="ja-JP" sz="800" b="0" i="0" strike="noStrike">
                <a:solidFill>
                  <a:srgbClr val="000000"/>
                </a:solidFill>
                <a:latin typeface="MS UI Gothic"/>
                <a:ea typeface="MS UI Gothic"/>
              </a:rPr>
              <a:t>A=</a:t>
            </a:r>
            <a:r>
              <a:rPr lang="ja-JP" altLang="en-US" sz="800" b="0" i="0" strike="noStrike">
                <a:solidFill>
                  <a:srgbClr val="000000"/>
                </a:solidFill>
                <a:latin typeface="MS UI Gothic"/>
                <a:ea typeface="MS UI Gothic"/>
              </a:rPr>
              <a:t>軒とい排水有効断面積</a:t>
            </a:r>
            <a:r>
              <a:rPr lang="en-US" altLang="ja-JP" sz="800" b="0" i="0" strike="noStrike">
                <a:solidFill>
                  <a:srgbClr val="000000"/>
                </a:solidFill>
                <a:latin typeface="MS UI Gothic"/>
                <a:ea typeface="MS UI Gothic"/>
              </a:rPr>
              <a:t>〔㎡〕</a:t>
            </a:r>
          </a:p>
        </xdr:txBody>
      </xdr:sp>
      <xdr:sp macro="" textlink="">
        <xdr:nvSpPr>
          <xdr:cNvPr id="61" name="Rectangle 259">
            <a:extLst>
              <a:ext uri="{FF2B5EF4-FFF2-40B4-BE49-F238E27FC236}">
                <a16:creationId xmlns:a16="http://schemas.microsoft.com/office/drawing/2014/main" id="{00000000-0008-0000-0200-00003D000000}"/>
              </a:ext>
            </a:extLst>
          </xdr:cNvPr>
          <xdr:cNvSpPr>
            <a:spLocks noChangeArrowheads="1"/>
          </xdr:cNvSpPr>
        </xdr:nvSpPr>
        <xdr:spPr bwMode="auto">
          <a:xfrm>
            <a:off x="490" y="565"/>
            <a:ext cx="32" cy="14"/>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R=</a:t>
            </a:r>
            <a:r>
              <a:rPr lang="ja-JP" altLang="en-US" sz="800" b="0" i="0" strike="noStrike">
                <a:solidFill>
                  <a:srgbClr val="000000"/>
                </a:solidFill>
                <a:latin typeface="MS UI Gothic"/>
                <a:ea typeface="MS UI Gothic"/>
              </a:rPr>
              <a:t>径深</a:t>
            </a:r>
            <a:r>
              <a:rPr lang="en-US" altLang="ja-JP" sz="800" b="0" i="0" strike="noStrike">
                <a:solidFill>
                  <a:srgbClr val="000000"/>
                </a:solidFill>
                <a:latin typeface="MS UI Gothic"/>
                <a:ea typeface="MS UI Gothic"/>
              </a:rPr>
              <a:t>=</a:t>
            </a:r>
          </a:p>
        </xdr:txBody>
      </xdr:sp>
      <xdr:sp macro="" textlink="">
        <xdr:nvSpPr>
          <xdr:cNvPr id="62" name="Rectangle 260">
            <a:extLst>
              <a:ext uri="{FF2B5EF4-FFF2-40B4-BE49-F238E27FC236}">
                <a16:creationId xmlns:a16="http://schemas.microsoft.com/office/drawing/2014/main" id="{00000000-0008-0000-0200-00003E000000}"/>
              </a:ext>
            </a:extLst>
          </xdr:cNvPr>
          <xdr:cNvSpPr>
            <a:spLocks noChangeArrowheads="1"/>
          </xdr:cNvSpPr>
        </xdr:nvSpPr>
        <xdr:spPr bwMode="auto">
          <a:xfrm>
            <a:off x="484" y="593"/>
            <a:ext cx="201" cy="44"/>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 I=</a:t>
            </a:r>
            <a:r>
              <a:rPr lang="ja-JP" altLang="en-US" sz="800" b="0" i="0" strike="noStrike">
                <a:solidFill>
                  <a:srgbClr val="000000"/>
                </a:solidFill>
                <a:latin typeface="MS UI Gothic"/>
                <a:ea typeface="MS UI Gothic"/>
              </a:rPr>
              <a:t>軒といの水勾配（標準</a:t>
            </a:r>
            <a:r>
              <a:rPr lang="en-US" altLang="ja-JP" sz="800" b="0" i="0" strike="noStrike">
                <a:solidFill>
                  <a:srgbClr val="000000"/>
                </a:solidFill>
                <a:latin typeface="MS UI Gothic"/>
                <a:ea typeface="MS UI Gothic"/>
              </a:rPr>
              <a:t>5/1,000</a:t>
            </a:r>
            <a:r>
              <a:rPr lang="ja-JP" altLang="en-US" sz="800" b="0" i="0" strike="noStrike">
                <a:solidFill>
                  <a:srgbClr val="000000"/>
                </a:solidFill>
                <a:latin typeface="MS UI Gothic"/>
                <a:ea typeface="MS UI Gothic"/>
              </a:rPr>
              <a:t>）</a:t>
            </a:r>
            <a:r>
              <a:rPr lang="en-US" altLang="ja-JP" sz="800" b="0" i="0" strike="noStrike">
                <a:solidFill>
                  <a:srgbClr val="000000"/>
                </a:solidFill>
                <a:latin typeface="MS UI Gothic"/>
                <a:ea typeface="MS UI Gothic"/>
              </a:rPr>
              <a:t>(1/1000</a:t>
            </a:r>
            <a:r>
              <a:rPr lang="ja-JP" altLang="en-US"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m=</a:t>
            </a:r>
            <a:r>
              <a:rPr lang="ja-JP" altLang="en-US" sz="800" b="0" i="0" strike="noStrike">
                <a:solidFill>
                  <a:srgbClr val="000000"/>
                </a:solidFill>
                <a:latin typeface="MS UI Gothic"/>
                <a:ea typeface="MS UI Gothic"/>
              </a:rPr>
              <a:t>粗度恒数（</a:t>
            </a:r>
            <a:r>
              <a:rPr lang="en-US" altLang="ja-JP" sz="800" b="0" i="0" strike="noStrike">
                <a:solidFill>
                  <a:srgbClr val="000000"/>
                </a:solidFill>
                <a:latin typeface="MS UI Gothic"/>
                <a:ea typeface="MS UI Gothic"/>
              </a:rPr>
              <a:t>=0.21</a:t>
            </a:r>
            <a:r>
              <a:rPr lang="ja-JP" altLang="en-US" sz="800" b="0" i="0" strike="noStrike">
                <a:solidFill>
                  <a:srgbClr val="000000"/>
                </a:solidFill>
                <a:latin typeface="MS UI Gothic"/>
                <a:ea typeface="MS UI Gothic"/>
              </a:rPr>
              <a:t>）</a:t>
            </a:r>
          </a:p>
          <a:p>
            <a:pPr algn="l" rtl="0">
              <a:lnSpc>
                <a:spcPts val="900"/>
              </a:lnSpc>
              <a:defRPr sz="1000"/>
            </a:pPr>
            <a:r>
              <a:rPr lang="en-US" altLang="ja-JP" sz="800" b="0" i="0" strike="noStrike">
                <a:solidFill>
                  <a:srgbClr val="000000"/>
                </a:solidFill>
                <a:latin typeface="MS UI Gothic"/>
                <a:ea typeface="MS UI Gothic"/>
              </a:rPr>
              <a:t>※1㍑=1×10</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p>
        </xdr:txBody>
      </xdr:sp>
    </xdr:grpSp>
    <xdr:clientData/>
  </xdr:twoCellAnchor>
  <xdr:twoCellAnchor>
    <xdr:from>
      <xdr:col>13</xdr:col>
      <xdr:colOff>19049</xdr:colOff>
      <xdr:row>26</xdr:row>
      <xdr:rowOff>38111</xdr:rowOff>
    </xdr:from>
    <xdr:to>
      <xdr:col>19</xdr:col>
      <xdr:colOff>19049</xdr:colOff>
      <xdr:row>32</xdr:row>
      <xdr:rowOff>47638</xdr:rowOff>
    </xdr:to>
    <xdr:grpSp>
      <xdr:nvGrpSpPr>
        <xdr:cNvPr id="3544" name="Group 315">
          <a:extLst>
            <a:ext uri="{FF2B5EF4-FFF2-40B4-BE49-F238E27FC236}">
              <a16:creationId xmlns:a16="http://schemas.microsoft.com/office/drawing/2014/main" id="{00000000-0008-0000-0200-0000D80D0000}"/>
            </a:ext>
          </a:extLst>
        </xdr:cNvPr>
        <xdr:cNvGrpSpPr>
          <a:grpSpLocks/>
        </xdr:cNvGrpSpPr>
      </xdr:nvGrpSpPr>
      <xdr:grpSpPr bwMode="auto">
        <a:xfrm>
          <a:off x="3630929" y="4747271"/>
          <a:ext cx="1280160" cy="1068707"/>
          <a:chOff x="341" y="521"/>
          <a:chExt cx="131" cy="98"/>
        </a:xfrm>
      </xdr:grpSpPr>
      <xdr:sp macro="" textlink="">
        <xdr:nvSpPr>
          <xdr:cNvPr id="64" name="Rectangle 262">
            <a:extLst>
              <a:ext uri="{FF2B5EF4-FFF2-40B4-BE49-F238E27FC236}">
                <a16:creationId xmlns:a16="http://schemas.microsoft.com/office/drawing/2014/main" id="{00000000-0008-0000-0200-000040000000}"/>
              </a:ext>
            </a:extLst>
          </xdr:cNvPr>
          <xdr:cNvSpPr>
            <a:spLocks noChangeArrowheads="1"/>
          </xdr:cNvSpPr>
        </xdr:nvSpPr>
        <xdr:spPr bwMode="auto">
          <a:xfrm>
            <a:off x="341" y="521"/>
            <a:ext cx="109" cy="1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■軒とい排水量の計算式</a:t>
            </a:r>
          </a:p>
        </xdr:txBody>
      </xdr:sp>
      <xdr:grpSp>
        <xdr:nvGrpSpPr>
          <xdr:cNvPr id="3583" name="Group 306">
            <a:extLst>
              <a:ext uri="{FF2B5EF4-FFF2-40B4-BE49-F238E27FC236}">
                <a16:creationId xmlns:a16="http://schemas.microsoft.com/office/drawing/2014/main" id="{00000000-0008-0000-0200-0000FF0D0000}"/>
              </a:ext>
            </a:extLst>
          </xdr:cNvPr>
          <xdr:cNvGrpSpPr>
            <a:grpSpLocks/>
          </xdr:cNvGrpSpPr>
        </xdr:nvGrpSpPr>
        <xdr:grpSpPr bwMode="auto">
          <a:xfrm>
            <a:off x="350" y="538"/>
            <a:ext cx="102" cy="26"/>
            <a:chOff x="350" y="538"/>
            <a:chExt cx="102" cy="26"/>
          </a:xfrm>
        </xdr:grpSpPr>
        <xdr:sp macro="" textlink="">
          <xdr:nvSpPr>
            <xdr:cNvPr id="73" name="Rectangle 263">
              <a:extLst>
                <a:ext uri="{FF2B5EF4-FFF2-40B4-BE49-F238E27FC236}">
                  <a16:creationId xmlns:a16="http://schemas.microsoft.com/office/drawing/2014/main" id="{00000000-0008-0000-0200-000049000000}"/>
                </a:ext>
              </a:extLst>
            </xdr:cNvPr>
            <xdr:cNvSpPr>
              <a:spLocks noChangeArrowheads="1"/>
            </xdr:cNvSpPr>
          </xdr:nvSpPr>
          <xdr:spPr bwMode="auto">
            <a:xfrm>
              <a:off x="350" y="543"/>
              <a:ext cx="59" cy="13"/>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Ｑ＝　   ・Ａ・</a:t>
              </a:r>
            </a:p>
          </xdr:txBody>
        </xdr:sp>
        <xdr:sp macro="" textlink="">
          <xdr:nvSpPr>
            <xdr:cNvPr id="74" name="Rectangle 264">
              <a:extLst>
                <a:ext uri="{FF2B5EF4-FFF2-40B4-BE49-F238E27FC236}">
                  <a16:creationId xmlns:a16="http://schemas.microsoft.com/office/drawing/2014/main" id="{00000000-0008-0000-0200-00004A000000}"/>
                </a:ext>
              </a:extLst>
            </xdr:cNvPr>
            <xdr:cNvSpPr>
              <a:spLocks noChangeArrowheads="1"/>
            </xdr:cNvSpPr>
          </xdr:nvSpPr>
          <xdr:spPr bwMode="auto">
            <a:xfrm>
              <a:off x="375" y="552"/>
              <a:ext cx="7"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Ｋ</a:t>
              </a:r>
            </a:p>
          </xdr:txBody>
        </xdr:sp>
        <xdr:sp macro="" textlink="">
          <xdr:nvSpPr>
            <xdr:cNvPr id="75" name="Rectangle 265">
              <a:extLst>
                <a:ext uri="{FF2B5EF4-FFF2-40B4-BE49-F238E27FC236}">
                  <a16:creationId xmlns:a16="http://schemas.microsoft.com/office/drawing/2014/main" id="{00000000-0008-0000-0200-00004B000000}"/>
                </a:ext>
              </a:extLst>
            </xdr:cNvPr>
            <xdr:cNvSpPr>
              <a:spLocks noChangeArrowheads="1"/>
            </xdr:cNvSpPr>
          </xdr:nvSpPr>
          <xdr:spPr bwMode="auto">
            <a:xfrm>
              <a:off x="372" y="538"/>
              <a:ext cx="6"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１</a:t>
              </a:r>
            </a:p>
          </xdr:txBody>
        </xdr:sp>
        <xdr:sp macro="" textlink="">
          <xdr:nvSpPr>
            <xdr:cNvPr id="3594" name="Line 266">
              <a:extLst>
                <a:ext uri="{FF2B5EF4-FFF2-40B4-BE49-F238E27FC236}">
                  <a16:creationId xmlns:a16="http://schemas.microsoft.com/office/drawing/2014/main" id="{00000000-0008-0000-0200-00000A0E0000}"/>
                </a:ext>
              </a:extLst>
            </xdr:cNvPr>
            <xdr:cNvSpPr>
              <a:spLocks noChangeShapeType="1"/>
            </xdr:cNvSpPr>
          </xdr:nvSpPr>
          <xdr:spPr bwMode="auto">
            <a:xfrm>
              <a:off x="369" y="549"/>
              <a:ext cx="12"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Rectangle 267">
              <a:extLst>
                <a:ext uri="{FF2B5EF4-FFF2-40B4-BE49-F238E27FC236}">
                  <a16:creationId xmlns:a16="http://schemas.microsoft.com/office/drawing/2014/main" id="{00000000-0008-0000-0200-00004D000000}"/>
                </a:ext>
              </a:extLst>
            </xdr:cNvPr>
            <xdr:cNvSpPr>
              <a:spLocks noChangeArrowheads="1"/>
            </xdr:cNvSpPr>
          </xdr:nvSpPr>
          <xdr:spPr bwMode="auto">
            <a:xfrm>
              <a:off x="417" y="552"/>
              <a:ext cx="35"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8" name="Rectangle 268">
              <a:extLst>
                <a:ext uri="{FF2B5EF4-FFF2-40B4-BE49-F238E27FC236}">
                  <a16:creationId xmlns:a16="http://schemas.microsoft.com/office/drawing/2014/main" id="{00000000-0008-0000-0200-00004E000000}"/>
                </a:ext>
              </a:extLst>
            </xdr:cNvPr>
            <xdr:cNvSpPr>
              <a:spLocks noChangeArrowheads="1"/>
            </xdr:cNvSpPr>
          </xdr:nvSpPr>
          <xdr:spPr bwMode="auto">
            <a:xfrm>
              <a:off x="416" y="538"/>
              <a:ext cx="33" cy="12"/>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3597" name="Line 269">
              <a:extLst>
                <a:ext uri="{FF2B5EF4-FFF2-40B4-BE49-F238E27FC236}">
                  <a16:creationId xmlns:a16="http://schemas.microsoft.com/office/drawing/2014/main" id="{00000000-0008-0000-0200-00000D0E0000}"/>
                </a:ext>
              </a:extLst>
            </xdr:cNvPr>
            <xdr:cNvSpPr>
              <a:spLocks noChangeShapeType="1"/>
            </xdr:cNvSpPr>
          </xdr:nvSpPr>
          <xdr:spPr bwMode="auto">
            <a:xfrm flipV="1">
              <a:off x="404" y="549"/>
              <a:ext cx="58"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66" name="Rectangle 270">
            <a:extLst>
              <a:ext uri="{FF2B5EF4-FFF2-40B4-BE49-F238E27FC236}">
                <a16:creationId xmlns:a16="http://schemas.microsoft.com/office/drawing/2014/main" id="{00000000-0008-0000-0200-000042000000}"/>
              </a:ext>
            </a:extLst>
          </xdr:cNvPr>
          <xdr:cNvSpPr>
            <a:spLocks noChangeArrowheads="1"/>
          </xdr:cNvSpPr>
        </xdr:nvSpPr>
        <xdr:spPr bwMode="auto">
          <a:xfrm>
            <a:off x="366" y="570"/>
            <a:ext cx="71"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（クッターの新公式）</a:t>
            </a:r>
          </a:p>
        </xdr:txBody>
      </xdr:sp>
      <xdr:grpSp>
        <xdr:nvGrpSpPr>
          <xdr:cNvPr id="3585" name="Group 305">
            <a:extLst>
              <a:ext uri="{FF2B5EF4-FFF2-40B4-BE49-F238E27FC236}">
                <a16:creationId xmlns:a16="http://schemas.microsoft.com/office/drawing/2014/main" id="{00000000-0008-0000-0200-0000010E0000}"/>
              </a:ext>
            </a:extLst>
          </xdr:cNvPr>
          <xdr:cNvGrpSpPr>
            <a:grpSpLocks/>
          </xdr:cNvGrpSpPr>
        </xdr:nvGrpSpPr>
        <xdr:grpSpPr bwMode="auto">
          <a:xfrm>
            <a:off x="346" y="587"/>
            <a:ext cx="126" cy="32"/>
            <a:chOff x="363" y="602"/>
            <a:chExt cx="126" cy="32"/>
          </a:xfrm>
        </xdr:grpSpPr>
        <xdr:sp macro="" textlink="">
          <xdr:nvSpPr>
            <xdr:cNvPr id="68" name="Rectangle 271">
              <a:extLst>
                <a:ext uri="{FF2B5EF4-FFF2-40B4-BE49-F238E27FC236}">
                  <a16:creationId xmlns:a16="http://schemas.microsoft.com/office/drawing/2014/main" id="{00000000-0008-0000-0200-000044000000}"/>
                </a:ext>
              </a:extLst>
            </xdr:cNvPr>
            <xdr:cNvSpPr>
              <a:spLocks noChangeArrowheads="1"/>
            </xdr:cNvSpPr>
          </xdr:nvSpPr>
          <xdr:spPr bwMode="auto">
            <a:xfrm>
              <a:off x="363" y="608"/>
              <a:ext cx="43"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（流速ｖ＝</a:t>
              </a:r>
            </a:p>
          </xdr:txBody>
        </xdr:sp>
        <xdr:sp macro="" textlink="">
          <xdr:nvSpPr>
            <xdr:cNvPr id="69" name="Rectangle 272">
              <a:extLst>
                <a:ext uri="{FF2B5EF4-FFF2-40B4-BE49-F238E27FC236}">
                  <a16:creationId xmlns:a16="http://schemas.microsoft.com/office/drawing/2014/main" id="{00000000-0008-0000-0200-000045000000}"/>
                </a:ext>
              </a:extLst>
            </xdr:cNvPr>
            <xdr:cNvSpPr>
              <a:spLocks noChangeArrowheads="1"/>
            </xdr:cNvSpPr>
          </xdr:nvSpPr>
          <xdr:spPr bwMode="auto">
            <a:xfrm>
              <a:off x="483" y="608"/>
              <a:ext cx="6"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a:t>
              </a:r>
            </a:p>
          </xdr:txBody>
        </xdr:sp>
        <xdr:sp macro="" textlink="">
          <xdr:nvSpPr>
            <xdr:cNvPr id="70" name="Rectangle 273">
              <a:extLst>
                <a:ext uri="{FF2B5EF4-FFF2-40B4-BE49-F238E27FC236}">
                  <a16:creationId xmlns:a16="http://schemas.microsoft.com/office/drawing/2014/main" id="{00000000-0008-0000-0200-000046000000}"/>
                </a:ext>
              </a:extLst>
            </xdr:cNvPr>
            <xdr:cNvSpPr>
              <a:spLocks noChangeArrowheads="1"/>
            </xdr:cNvSpPr>
          </xdr:nvSpPr>
          <xdr:spPr bwMode="auto">
            <a:xfrm>
              <a:off x="424" y="620"/>
              <a:ext cx="38"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1" name="Rectangle 274">
              <a:extLst>
                <a:ext uri="{FF2B5EF4-FFF2-40B4-BE49-F238E27FC236}">
                  <a16:creationId xmlns:a16="http://schemas.microsoft.com/office/drawing/2014/main" id="{00000000-0008-0000-0200-000047000000}"/>
                </a:ext>
              </a:extLst>
            </xdr:cNvPr>
            <xdr:cNvSpPr>
              <a:spLocks noChangeArrowheads="1"/>
            </xdr:cNvSpPr>
          </xdr:nvSpPr>
          <xdr:spPr bwMode="auto">
            <a:xfrm>
              <a:off x="424" y="602"/>
              <a:ext cx="38" cy="14"/>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3590" name="Line 275">
              <a:extLst>
                <a:ext uri="{FF2B5EF4-FFF2-40B4-BE49-F238E27FC236}">
                  <a16:creationId xmlns:a16="http://schemas.microsoft.com/office/drawing/2014/main" id="{00000000-0008-0000-0200-0000060E0000}"/>
                </a:ext>
              </a:extLst>
            </xdr:cNvPr>
            <xdr:cNvSpPr>
              <a:spLocks noChangeShapeType="1"/>
            </xdr:cNvSpPr>
          </xdr:nvSpPr>
          <xdr:spPr bwMode="auto">
            <a:xfrm flipV="1">
              <a:off x="411" y="615"/>
              <a:ext cx="59"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2</xdr:col>
      <xdr:colOff>28575</xdr:colOff>
      <xdr:row>45</xdr:row>
      <xdr:rowOff>180975</xdr:rowOff>
    </xdr:from>
    <xdr:to>
      <xdr:col>9</xdr:col>
      <xdr:colOff>28575</xdr:colOff>
      <xdr:row>51</xdr:row>
      <xdr:rowOff>19050</xdr:rowOff>
    </xdr:to>
    <xdr:grpSp>
      <xdr:nvGrpSpPr>
        <xdr:cNvPr id="3545" name="グループ化 121">
          <a:extLst>
            <a:ext uri="{FF2B5EF4-FFF2-40B4-BE49-F238E27FC236}">
              <a16:creationId xmlns:a16="http://schemas.microsoft.com/office/drawing/2014/main" id="{00000000-0008-0000-0200-0000D90D0000}"/>
            </a:ext>
          </a:extLst>
        </xdr:cNvPr>
        <xdr:cNvGrpSpPr>
          <a:grpSpLocks/>
        </xdr:cNvGrpSpPr>
      </xdr:nvGrpSpPr>
      <xdr:grpSpPr bwMode="auto">
        <a:xfrm>
          <a:off x="1293495" y="7999095"/>
          <a:ext cx="1493520" cy="935355"/>
          <a:chOff x="1428750" y="8077199"/>
          <a:chExt cx="1666876" cy="923925"/>
        </a:xfrm>
      </xdr:grpSpPr>
      <xdr:sp macro="" textlink="">
        <xdr:nvSpPr>
          <xdr:cNvPr id="3563" name="Line 277">
            <a:extLst>
              <a:ext uri="{FF2B5EF4-FFF2-40B4-BE49-F238E27FC236}">
                <a16:creationId xmlns:a16="http://schemas.microsoft.com/office/drawing/2014/main" id="{00000000-0008-0000-0200-0000EB0D0000}"/>
              </a:ext>
            </a:extLst>
          </xdr:cNvPr>
          <xdr:cNvSpPr>
            <a:spLocks noChangeShapeType="1"/>
          </xdr:cNvSpPr>
        </xdr:nvSpPr>
        <xdr:spPr bwMode="auto">
          <a:xfrm flipH="1">
            <a:off x="1895475" y="8077199"/>
            <a:ext cx="555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64" name="Line 278">
            <a:extLst>
              <a:ext uri="{FF2B5EF4-FFF2-40B4-BE49-F238E27FC236}">
                <a16:creationId xmlns:a16="http://schemas.microsoft.com/office/drawing/2014/main" id="{00000000-0008-0000-0200-0000EC0D0000}"/>
              </a:ext>
            </a:extLst>
          </xdr:cNvPr>
          <xdr:cNvSpPr>
            <a:spLocks noChangeShapeType="1"/>
          </xdr:cNvSpPr>
        </xdr:nvSpPr>
        <xdr:spPr bwMode="auto">
          <a:xfrm>
            <a:off x="1895475" y="8169592"/>
            <a:ext cx="555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65" name="Line 279">
            <a:extLst>
              <a:ext uri="{FF2B5EF4-FFF2-40B4-BE49-F238E27FC236}">
                <a16:creationId xmlns:a16="http://schemas.microsoft.com/office/drawing/2014/main" id="{00000000-0008-0000-0200-0000ED0D0000}"/>
              </a:ext>
            </a:extLst>
          </xdr:cNvPr>
          <xdr:cNvSpPr>
            <a:spLocks noChangeShapeType="1"/>
          </xdr:cNvSpPr>
        </xdr:nvSpPr>
        <xdr:spPr bwMode="auto">
          <a:xfrm flipV="1">
            <a:off x="2006600" y="8689299"/>
            <a:ext cx="277813" cy="18478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66" name="Oval 280">
            <a:extLst>
              <a:ext uri="{FF2B5EF4-FFF2-40B4-BE49-F238E27FC236}">
                <a16:creationId xmlns:a16="http://schemas.microsoft.com/office/drawing/2014/main" id="{00000000-0008-0000-0200-0000EE0D0000}"/>
              </a:ext>
            </a:extLst>
          </xdr:cNvPr>
          <xdr:cNvSpPr>
            <a:spLocks noChangeArrowheads="1"/>
          </xdr:cNvSpPr>
        </xdr:nvSpPr>
        <xdr:spPr bwMode="auto">
          <a:xfrm>
            <a:off x="2284413" y="8666201"/>
            <a:ext cx="255588" cy="184785"/>
          </a:xfrm>
          <a:prstGeom prst="ellipse">
            <a:avLst/>
          </a:prstGeom>
          <a:blipFill dpi="0" rotWithShape="0">
            <a:blip xmlns:r="http://schemas.openxmlformats.org/officeDocument/2006/relationships" r:embed="rId2"/>
            <a:srcRect/>
            <a:tile tx="0" ty="0" sx="100000" sy="100000" flip="none" algn="tl"/>
          </a:blipFill>
          <a:ln w="9525">
            <a:solidFill>
              <a:srgbClr val="000000"/>
            </a:solidFill>
            <a:round/>
            <a:headEnd/>
            <a:tailEnd/>
          </a:ln>
        </xdr:spPr>
      </xdr:sp>
      <xdr:sp macro="" textlink="">
        <xdr:nvSpPr>
          <xdr:cNvPr id="3567" name="Line 281">
            <a:extLst>
              <a:ext uri="{FF2B5EF4-FFF2-40B4-BE49-F238E27FC236}">
                <a16:creationId xmlns:a16="http://schemas.microsoft.com/office/drawing/2014/main" id="{00000000-0008-0000-0200-0000EF0D0000}"/>
              </a:ext>
            </a:extLst>
          </xdr:cNvPr>
          <xdr:cNvSpPr>
            <a:spLocks noChangeShapeType="1"/>
          </xdr:cNvSpPr>
        </xdr:nvSpPr>
        <xdr:spPr bwMode="auto">
          <a:xfrm>
            <a:off x="2951163" y="8077199"/>
            <a:ext cx="1444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68" name="Line 282">
            <a:extLst>
              <a:ext uri="{FF2B5EF4-FFF2-40B4-BE49-F238E27FC236}">
                <a16:creationId xmlns:a16="http://schemas.microsoft.com/office/drawing/2014/main" id="{00000000-0008-0000-0200-0000F00D0000}"/>
              </a:ext>
            </a:extLst>
          </xdr:cNvPr>
          <xdr:cNvSpPr>
            <a:spLocks noChangeShapeType="1"/>
          </xdr:cNvSpPr>
        </xdr:nvSpPr>
        <xdr:spPr bwMode="auto">
          <a:xfrm>
            <a:off x="2906713" y="8585358"/>
            <a:ext cx="177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7" name="Rectangle 283">
            <a:extLst>
              <a:ext uri="{FF2B5EF4-FFF2-40B4-BE49-F238E27FC236}">
                <a16:creationId xmlns:a16="http://schemas.microsoft.com/office/drawing/2014/main" id="{00000000-0008-0000-0200-000057000000}"/>
              </a:ext>
            </a:extLst>
          </xdr:cNvPr>
          <xdr:cNvSpPr>
            <a:spLocks noChangeArrowheads="1"/>
          </xdr:cNvSpPr>
        </xdr:nvSpPr>
        <xdr:spPr bwMode="auto">
          <a:xfrm>
            <a:off x="2952751" y="8239124"/>
            <a:ext cx="66675" cy="142875"/>
          </a:xfrm>
          <a:prstGeom prst="rect">
            <a:avLst/>
          </a:prstGeom>
          <a:noFill/>
          <a:ln w="9525">
            <a:noFill/>
            <a:miter lim="800000"/>
            <a:headEnd/>
            <a:tailEnd/>
          </a:ln>
        </xdr:spPr>
        <xdr:txBody>
          <a:bodyPr wrap="none" lIns="0" tIns="0" rIns="0" bIns="0" anchor="t" upright="1">
            <a:noAutofit/>
          </a:bodyPr>
          <a:lstStyle/>
          <a:p>
            <a:pPr algn="l" rtl="0">
              <a:defRPr sz="1000"/>
            </a:pPr>
            <a:r>
              <a:rPr lang="ja-JP" altLang="en-US" sz="800" b="0" i="0" strike="noStrike">
                <a:solidFill>
                  <a:srgbClr val="000000"/>
                </a:solidFill>
                <a:latin typeface="MS UI Gothic"/>
                <a:ea typeface="MS UI Gothic"/>
              </a:rPr>
              <a:t>ｈ</a:t>
            </a:r>
          </a:p>
        </xdr:txBody>
      </xdr:sp>
      <xdr:sp macro="" textlink="">
        <xdr:nvSpPr>
          <xdr:cNvPr id="88" name="Rectangle 284">
            <a:extLst>
              <a:ext uri="{FF2B5EF4-FFF2-40B4-BE49-F238E27FC236}">
                <a16:creationId xmlns:a16="http://schemas.microsoft.com/office/drawing/2014/main" id="{00000000-0008-0000-0200-000058000000}"/>
              </a:ext>
            </a:extLst>
          </xdr:cNvPr>
          <xdr:cNvSpPr>
            <a:spLocks noChangeArrowheads="1"/>
          </xdr:cNvSpPr>
        </xdr:nvSpPr>
        <xdr:spPr bwMode="auto">
          <a:xfrm>
            <a:off x="1428750" y="8410574"/>
            <a:ext cx="257175" cy="142875"/>
          </a:xfrm>
          <a:prstGeom prst="rect">
            <a:avLst/>
          </a:prstGeom>
          <a:noFill/>
          <a:ln w="9525">
            <a:noFill/>
            <a:miter lim="800000"/>
            <a:headEnd/>
            <a:tailEnd/>
          </a:ln>
        </xdr:spPr>
        <xdr:txBody>
          <a:bodyPr wrap="none" lIns="0" tIns="0" rIns="0" bIns="0" anchor="t" upright="1">
            <a:noAutofit/>
          </a:bodyPr>
          <a:lstStyle/>
          <a:p>
            <a:pPr algn="l" rtl="0">
              <a:defRPr sz="1000"/>
            </a:pPr>
            <a:r>
              <a:rPr lang="ja-JP" altLang="en-US" sz="800" b="0" i="0" strike="noStrike">
                <a:solidFill>
                  <a:srgbClr val="000000"/>
                </a:solidFill>
                <a:latin typeface="MS UI Gothic"/>
                <a:ea typeface="MS UI Gothic"/>
              </a:rPr>
              <a:t>軒とい</a:t>
            </a:r>
          </a:p>
        </xdr:txBody>
      </xdr:sp>
      <xdr:sp macro="" textlink="">
        <xdr:nvSpPr>
          <xdr:cNvPr id="89" name="Rectangle 285">
            <a:extLst>
              <a:ext uri="{FF2B5EF4-FFF2-40B4-BE49-F238E27FC236}">
                <a16:creationId xmlns:a16="http://schemas.microsoft.com/office/drawing/2014/main" id="{00000000-0008-0000-0200-000059000000}"/>
              </a:ext>
            </a:extLst>
          </xdr:cNvPr>
          <xdr:cNvSpPr>
            <a:spLocks noChangeArrowheads="1"/>
          </xdr:cNvSpPr>
        </xdr:nvSpPr>
        <xdr:spPr bwMode="auto">
          <a:xfrm>
            <a:off x="1552575" y="8867774"/>
            <a:ext cx="314325" cy="133350"/>
          </a:xfrm>
          <a:prstGeom prst="rect">
            <a:avLst/>
          </a:prstGeom>
          <a:noFill/>
          <a:ln w="9525">
            <a:noFill/>
            <a:miter lim="800000"/>
            <a:headEnd/>
            <a:tailEnd/>
          </a:ln>
        </xdr:spPr>
        <xdr:txBody>
          <a:bodyPr wrap="none" lIns="0" tIns="0" rIns="0" bIns="0" anchor="t" upright="1">
            <a:noAutofit/>
          </a:bodyPr>
          <a:lstStyle/>
          <a:p>
            <a:pPr algn="l" rtl="0">
              <a:defRPr sz="1000"/>
            </a:pPr>
            <a:r>
              <a:rPr lang="ja-JP" altLang="en-US" sz="800" b="0" i="0" strike="noStrike">
                <a:solidFill>
                  <a:srgbClr val="000000"/>
                </a:solidFill>
                <a:latin typeface="MS UI Gothic"/>
                <a:ea typeface="MS UI Gothic"/>
              </a:rPr>
              <a:t>たてとい</a:t>
            </a:r>
          </a:p>
        </xdr:txBody>
      </xdr:sp>
      <xdr:sp macro="" textlink="">
        <xdr:nvSpPr>
          <xdr:cNvPr id="3572" name="Line 286">
            <a:extLst>
              <a:ext uri="{FF2B5EF4-FFF2-40B4-BE49-F238E27FC236}">
                <a16:creationId xmlns:a16="http://schemas.microsoft.com/office/drawing/2014/main" id="{00000000-0008-0000-0200-0000F40D0000}"/>
              </a:ext>
            </a:extLst>
          </xdr:cNvPr>
          <xdr:cNvSpPr>
            <a:spLocks noChangeShapeType="1"/>
          </xdr:cNvSpPr>
        </xdr:nvSpPr>
        <xdr:spPr bwMode="auto">
          <a:xfrm flipV="1">
            <a:off x="1751013" y="8308180"/>
            <a:ext cx="211138" cy="11549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Rectangle 287">
            <a:extLst>
              <a:ext uri="{FF2B5EF4-FFF2-40B4-BE49-F238E27FC236}">
                <a16:creationId xmlns:a16="http://schemas.microsoft.com/office/drawing/2014/main" id="{00000000-0008-0000-0200-00005B000000}"/>
              </a:ext>
            </a:extLst>
          </xdr:cNvPr>
          <xdr:cNvSpPr>
            <a:spLocks noChangeArrowheads="1"/>
          </xdr:cNvSpPr>
        </xdr:nvSpPr>
        <xdr:spPr bwMode="auto">
          <a:xfrm>
            <a:off x="2371726" y="8667749"/>
            <a:ext cx="104775" cy="133350"/>
          </a:xfrm>
          <a:prstGeom prst="rect">
            <a:avLst/>
          </a:prstGeom>
          <a:noFill/>
          <a:ln w="9525">
            <a:noFill/>
            <a:miter lim="800000"/>
            <a:headEnd/>
            <a:tailEnd/>
          </a:ln>
        </xdr:spPr>
        <xdr:txBody>
          <a:bodyPr wrap="none" lIns="0" tIns="0" rIns="0" bIns="0" anchor="ctr" upright="1">
            <a:noAutofit/>
          </a:bodyPr>
          <a:lstStyle/>
          <a:p>
            <a:pPr algn="ctr" rtl="0">
              <a:defRPr sz="1000"/>
            </a:pPr>
            <a:r>
              <a:rPr lang="ja-JP" altLang="en-US" sz="800" b="1" i="0" strike="noStrike">
                <a:solidFill>
                  <a:srgbClr val="000000"/>
                </a:solidFill>
                <a:latin typeface="MS UI Gothic"/>
                <a:ea typeface="MS UI Gothic"/>
              </a:rPr>
              <a:t>Ａ</a:t>
            </a:r>
          </a:p>
        </xdr:txBody>
      </xdr:sp>
      <xdr:sp macro="" textlink="">
        <xdr:nvSpPr>
          <xdr:cNvPr id="3574" name="Line 288">
            <a:extLst>
              <a:ext uri="{FF2B5EF4-FFF2-40B4-BE49-F238E27FC236}">
                <a16:creationId xmlns:a16="http://schemas.microsoft.com/office/drawing/2014/main" id="{00000000-0008-0000-0200-0000F60D0000}"/>
              </a:ext>
            </a:extLst>
          </xdr:cNvPr>
          <xdr:cNvSpPr>
            <a:spLocks noChangeShapeType="1"/>
          </xdr:cNvSpPr>
        </xdr:nvSpPr>
        <xdr:spPr bwMode="auto">
          <a:xfrm>
            <a:off x="3040063" y="8077199"/>
            <a:ext cx="0" cy="508159"/>
          </a:xfrm>
          <a:prstGeom prst="line">
            <a:avLst/>
          </a:prstGeom>
          <a:noFill/>
          <a:ln w="9525">
            <a:solidFill>
              <a:srgbClr val="000000"/>
            </a:solidFill>
            <a:round/>
            <a:headEnd type="arrow" w="sm" len="sm"/>
            <a:tailEnd type="arrow" w="sm" len="sm"/>
          </a:ln>
          <a:extLst>
            <a:ext uri="{909E8E84-426E-40DD-AFC4-6F175D3DCCD1}">
              <a14:hiddenFill xmlns:a14="http://schemas.microsoft.com/office/drawing/2010/main">
                <a:noFill/>
              </a14:hiddenFill>
            </a:ext>
          </a:extLst>
        </xdr:spPr>
      </xdr:sp>
      <xdr:sp macro="" textlink="">
        <xdr:nvSpPr>
          <xdr:cNvPr id="3575" name="Line 289">
            <a:extLst>
              <a:ext uri="{FF2B5EF4-FFF2-40B4-BE49-F238E27FC236}">
                <a16:creationId xmlns:a16="http://schemas.microsoft.com/office/drawing/2014/main" id="{00000000-0008-0000-0200-0000F70D0000}"/>
              </a:ext>
            </a:extLst>
          </xdr:cNvPr>
          <xdr:cNvSpPr>
            <a:spLocks noChangeShapeType="1"/>
          </xdr:cNvSpPr>
        </xdr:nvSpPr>
        <xdr:spPr bwMode="auto">
          <a:xfrm>
            <a:off x="1962150" y="8077199"/>
            <a:ext cx="0" cy="50815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76" name="Line 290">
            <a:extLst>
              <a:ext uri="{FF2B5EF4-FFF2-40B4-BE49-F238E27FC236}">
                <a16:creationId xmlns:a16="http://schemas.microsoft.com/office/drawing/2014/main" id="{00000000-0008-0000-0200-0000F80D0000}"/>
              </a:ext>
            </a:extLst>
          </xdr:cNvPr>
          <xdr:cNvSpPr>
            <a:spLocks noChangeShapeType="1"/>
          </xdr:cNvSpPr>
        </xdr:nvSpPr>
        <xdr:spPr bwMode="auto">
          <a:xfrm>
            <a:off x="1962150" y="8585358"/>
            <a:ext cx="3222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77" name="Line 291">
            <a:extLst>
              <a:ext uri="{FF2B5EF4-FFF2-40B4-BE49-F238E27FC236}">
                <a16:creationId xmlns:a16="http://schemas.microsoft.com/office/drawing/2014/main" id="{00000000-0008-0000-0200-0000F90D0000}"/>
              </a:ext>
            </a:extLst>
          </xdr:cNvPr>
          <xdr:cNvSpPr>
            <a:spLocks noChangeShapeType="1"/>
          </xdr:cNvSpPr>
        </xdr:nvSpPr>
        <xdr:spPr bwMode="auto">
          <a:xfrm>
            <a:off x="2284413" y="8585358"/>
            <a:ext cx="0" cy="3464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78" name="Line 292">
            <a:extLst>
              <a:ext uri="{FF2B5EF4-FFF2-40B4-BE49-F238E27FC236}">
                <a16:creationId xmlns:a16="http://schemas.microsoft.com/office/drawing/2014/main" id="{00000000-0008-0000-0200-0000FA0D0000}"/>
              </a:ext>
            </a:extLst>
          </xdr:cNvPr>
          <xdr:cNvSpPr>
            <a:spLocks noChangeShapeType="1"/>
          </xdr:cNvSpPr>
        </xdr:nvSpPr>
        <xdr:spPr bwMode="auto">
          <a:xfrm>
            <a:off x="2551113" y="8585358"/>
            <a:ext cx="0" cy="3580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79" name="Line 293">
            <a:extLst>
              <a:ext uri="{FF2B5EF4-FFF2-40B4-BE49-F238E27FC236}">
                <a16:creationId xmlns:a16="http://schemas.microsoft.com/office/drawing/2014/main" id="{00000000-0008-0000-0200-0000FB0D0000}"/>
              </a:ext>
            </a:extLst>
          </xdr:cNvPr>
          <xdr:cNvSpPr>
            <a:spLocks noChangeShapeType="1"/>
          </xdr:cNvSpPr>
        </xdr:nvSpPr>
        <xdr:spPr bwMode="auto">
          <a:xfrm>
            <a:off x="2551113" y="8585358"/>
            <a:ext cx="30003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80" name="Line 294">
            <a:extLst>
              <a:ext uri="{FF2B5EF4-FFF2-40B4-BE49-F238E27FC236}">
                <a16:creationId xmlns:a16="http://schemas.microsoft.com/office/drawing/2014/main" id="{00000000-0008-0000-0200-0000FC0D0000}"/>
              </a:ext>
            </a:extLst>
          </xdr:cNvPr>
          <xdr:cNvSpPr>
            <a:spLocks noChangeShapeType="1"/>
          </xdr:cNvSpPr>
        </xdr:nvSpPr>
        <xdr:spPr bwMode="auto">
          <a:xfrm>
            <a:off x="2851150" y="8077199"/>
            <a:ext cx="0" cy="50815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81" name="Line 295">
            <a:extLst>
              <a:ext uri="{FF2B5EF4-FFF2-40B4-BE49-F238E27FC236}">
                <a16:creationId xmlns:a16="http://schemas.microsoft.com/office/drawing/2014/main" id="{00000000-0008-0000-0200-0000FD0D0000}"/>
              </a:ext>
            </a:extLst>
          </xdr:cNvPr>
          <xdr:cNvSpPr>
            <a:spLocks noChangeShapeType="1"/>
          </xdr:cNvSpPr>
        </xdr:nvSpPr>
        <xdr:spPr bwMode="auto">
          <a:xfrm>
            <a:off x="1895475" y="8077199"/>
            <a:ext cx="0" cy="923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xdr:col>
      <xdr:colOff>0</xdr:colOff>
      <xdr:row>45</xdr:row>
      <xdr:rowOff>66675</xdr:rowOff>
    </xdr:from>
    <xdr:to>
      <xdr:col>18</xdr:col>
      <xdr:colOff>59885</xdr:colOff>
      <xdr:row>49</xdr:row>
      <xdr:rowOff>9525</xdr:rowOff>
    </xdr:to>
    <xdr:grpSp>
      <xdr:nvGrpSpPr>
        <xdr:cNvPr id="3546" name="Group 300">
          <a:extLst>
            <a:ext uri="{FF2B5EF4-FFF2-40B4-BE49-F238E27FC236}">
              <a16:creationId xmlns:a16="http://schemas.microsoft.com/office/drawing/2014/main" id="{00000000-0008-0000-0200-0000DA0D0000}"/>
            </a:ext>
          </a:extLst>
        </xdr:cNvPr>
        <xdr:cNvGrpSpPr>
          <a:grpSpLocks/>
        </xdr:cNvGrpSpPr>
      </xdr:nvGrpSpPr>
      <xdr:grpSpPr bwMode="auto">
        <a:xfrm>
          <a:off x="3611880" y="7884795"/>
          <a:ext cx="1126685" cy="674370"/>
          <a:chOff x="277" y="841"/>
          <a:chExt cx="102" cy="70"/>
        </a:xfrm>
      </xdr:grpSpPr>
      <xdr:sp macro="" textlink="">
        <xdr:nvSpPr>
          <xdr:cNvPr id="105" name="Rectangle 301">
            <a:extLst>
              <a:ext uri="{FF2B5EF4-FFF2-40B4-BE49-F238E27FC236}">
                <a16:creationId xmlns:a16="http://schemas.microsoft.com/office/drawing/2014/main" id="{00000000-0008-0000-0200-000069000000}"/>
              </a:ext>
            </a:extLst>
          </xdr:cNvPr>
          <xdr:cNvSpPr>
            <a:spLocks noChangeArrowheads="1"/>
          </xdr:cNvSpPr>
        </xdr:nvSpPr>
        <xdr:spPr bwMode="auto">
          <a:xfrm>
            <a:off x="277" y="841"/>
            <a:ext cx="102"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■たてとい排水量の計算式</a:t>
            </a:r>
          </a:p>
        </xdr:txBody>
      </xdr:sp>
      <xdr:sp macro="" textlink="">
        <xdr:nvSpPr>
          <xdr:cNvPr id="106" name="Rectangle 302">
            <a:extLst>
              <a:ext uri="{FF2B5EF4-FFF2-40B4-BE49-F238E27FC236}">
                <a16:creationId xmlns:a16="http://schemas.microsoft.com/office/drawing/2014/main" id="{00000000-0008-0000-0200-00006A000000}"/>
              </a:ext>
            </a:extLst>
          </xdr:cNvPr>
          <xdr:cNvSpPr>
            <a:spLocks noChangeArrowheads="1"/>
          </xdr:cNvSpPr>
        </xdr:nvSpPr>
        <xdr:spPr bwMode="auto">
          <a:xfrm>
            <a:off x="290" y="869"/>
            <a:ext cx="67"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Ｑ＝Ｃ・Ａ・√２ｇｈ</a:t>
            </a:r>
          </a:p>
        </xdr:txBody>
      </xdr:sp>
      <xdr:sp macro="" textlink="">
        <xdr:nvSpPr>
          <xdr:cNvPr id="107" name="Rectangle 303">
            <a:extLst>
              <a:ext uri="{FF2B5EF4-FFF2-40B4-BE49-F238E27FC236}">
                <a16:creationId xmlns:a16="http://schemas.microsoft.com/office/drawing/2014/main" id="{00000000-0008-0000-0200-00006B000000}"/>
              </a:ext>
            </a:extLst>
          </xdr:cNvPr>
          <xdr:cNvSpPr>
            <a:spLocks noChangeArrowheads="1"/>
          </xdr:cNvSpPr>
        </xdr:nvSpPr>
        <xdr:spPr bwMode="auto">
          <a:xfrm>
            <a:off x="290" y="895"/>
            <a:ext cx="65"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（トリチェリーの式）</a:t>
            </a:r>
          </a:p>
        </xdr:txBody>
      </xdr:sp>
    </xdr:grpSp>
    <xdr:clientData/>
  </xdr:twoCellAnchor>
  <xdr:oneCellAnchor>
    <xdr:from>
      <xdr:col>21</xdr:col>
      <xdr:colOff>38100</xdr:colOff>
      <xdr:row>45</xdr:row>
      <xdr:rowOff>28575</xdr:rowOff>
    </xdr:from>
    <xdr:ext cx="1911742" cy="768672"/>
    <xdr:sp macro="" textlink="">
      <xdr:nvSpPr>
        <xdr:cNvPr id="108" name="Text Box 304">
          <a:extLst>
            <a:ext uri="{FF2B5EF4-FFF2-40B4-BE49-F238E27FC236}">
              <a16:creationId xmlns:a16="http://schemas.microsoft.com/office/drawing/2014/main" id="{00000000-0008-0000-0200-00006C000000}"/>
            </a:ext>
          </a:extLst>
        </xdr:cNvPr>
        <xdr:cNvSpPr txBox="1">
          <a:spLocks noChangeArrowheads="1"/>
        </xdr:cNvSpPr>
      </xdr:nvSpPr>
      <xdr:spPr bwMode="auto">
        <a:xfrm>
          <a:off x="5972175" y="7924800"/>
          <a:ext cx="1911742" cy="768672"/>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900" b="0" i="0" strike="noStrike">
              <a:solidFill>
                <a:srgbClr val="000000"/>
              </a:solidFill>
              <a:latin typeface="MS UI Gothic"/>
              <a:ea typeface="MS UI Gothic"/>
            </a:rPr>
            <a:t>Q=</a:t>
          </a:r>
          <a:r>
            <a:rPr lang="ja-JP" altLang="en-US" sz="900" b="0" i="0" strike="noStrike">
              <a:solidFill>
                <a:srgbClr val="000000"/>
              </a:solidFill>
              <a:latin typeface="MS UI Gothic"/>
              <a:ea typeface="MS UI Gothic"/>
            </a:rPr>
            <a:t>たてとい排水量</a:t>
          </a:r>
          <a:r>
            <a:rPr lang="en-US" altLang="ja-JP" sz="900" b="0" i="0" strike="noStrike">
              <a:solidFill>
                <a:srgbClr val="000000"/>
              </a:solidFill>
              <a:latin typeface="MS UI Gothic"/>
              <a:ea typeface="MS UI Gothic"/>
            </a:rPr>
            <a:t>〔㎝</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p>
        <a:p>
          <a:pPr algn="l" rtl="0">
            <a:defRPr sz="1000"/>
          </a:pPr>
          <a:r>
            <a:rPr lang="en-US" altLang="ja-JP" sz="900" b="0" i="0" strike="noStrike">
              <a:solidFill>
                <a:srgbClr val="000000"/>
              </a:solidFill>
              <a:latin typeface="MS UI Gothic"/>
              <a:ea typeface="MS UI Gothic"/>
            </a:rPr>
            <a:t>C =</a:t>
          </a:r>
          <a:r>
            <a:rPr lang="ja-JP" altLang="en-US" sz="900" b="0" i="0" strike="noStrike">
              <a:solidFill>
                <a:srgbClr val="000000"/>
              </a:solidFill>
              <a:latin typeface="MS UI Gothic"/>
              <a:ea typeface="MS UI Gothic"/>
            </a:rPr>
            <a:t>流量係数</a:t>
          </a:r>
          <a:r>
            <a:rPr lang="en-US" altLang="ja-JP" sz="900" b="0" i="0" strike="noStrike">
              <a:solidFill>
                <a:srgbClr val="000000"/>
              </a:solidFill>
              <a:latin typeface="MS UI Gothic"/>
              <a:ea typeface="MS UI Gothic"/>
            </a:rPr>
            <a:t>〔=0.6〕</a:t>
          </a:r>
        </a:p>
        <a:p>
          <a:pPr algn="l" rtl="0">
            <a:defRPr sz="1000"/>
          </a:pP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たてとい排水有効断面積</a:t>
          </a:r>
          <a:r>
            <a:rPr lang="en-US" altLang="ja-JP" sz="900" b="0" i="0" strike="noStrike">
              <a:solidFill>
                <a:srgbClr val="000000"/>
              </a:solidFill>
              <a:latin typeface="MS UI Gothic"/>
              <a:ea typeface="MS UI Gothic"/>
            </a:rPr>
            <a:t>〔㎝</a:t>
          </a:r>
          <a:r>
            <a:rPr lang="en-US" altLang="ja-JP" sz="900" b="0" i="0" strike="noStrike" baseline="30000">
              <a:solidFill>
                <a:srgbClr val="000000"/>
              </a:solidFill>
              <a:latin typeface="MS UI Gothic"/>
              <a:ea typeface="MS UI Gothic"/>
            </a:rPr>
            <a:t>2</a:t>
          </a:r>
          <a:r>
            <a:rPr lang="en-US" altLang="ja-JP" sz="900" b="0" i="0" strike="noStrike">
              <a:solidFill>
                <a:srgbClr val="000000"/>
              </a:solidFill>
              <a:latin typeface="MS UI Gothic"/>
              <a:ea typeface="MS UI Gothic"/>
            </a:rPr>
            <a:t>〕</a:t>
          </a:r>
        </a:p>
        <a:p>
          <a:pPr algn="l" rtl="0">
            <a:defRPr sz="1000"/>
          </a:pPr>
          <a:r>
            <a:rPr lang="ja-JP" altLang="en-US" sz="900" b="0" i="0" strike="noStrike">
              <a:solidFill>
                <a:srgbClr val="000000"/>
              </a:solidFill>
              <a:latin typeface="MS UI Gothic"/>
              <a:ea typeface="MS UI Gothic"/>
            </a:rPr>
            <a:t>ｇ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重力加速度</a:t>
          </a:r>
          <a:r>
            <a:rPr lang="en-US" altLang="ja-JP" sz="900" b="0" i="0" strike="noStrike">
              <a:solidFill>
                <a:srgbClr val="000000"/>
              </a:solidFill>
              <a:latin typeface="MS UI Gothic"/>
              <a:ea typeface="MS UI Gothic"/>
            </a:rPr>
            <a:t>〔=980㎝/s</a:t>
          </a:r>
          <a:r>
            <a:rPr lang="en-US" altLang="ja-JP" sz="900" b="0" i="0" strike="noStrike" baseline="30000">
              <a:solidFill>
                <a:srgbClr val="000000"/>
              </a:solidFill>
              <a:latin typeface="MS UI Gothic"/>
              <a:ea typeface="MS UI Gothic"/>
            </a:rPr>
            <a:t>2</a:t>
          </a:r>
          <a:r>
            <a:rPr lang="en-US" altLang="ja-JP" sz="900" b="0" i="0" strike="noStrike">
              <a:solidFill>
                <a:srgbClr val="000000"/>
              </a:solidFill>
              <a:latin typeface="MS UI Gothic"/>
              <a:ea typeface="MS UI Gothic"/>
            </a:rPr>
            <a:t>〕</a:t>
          </a:r>
        </a:p>
        <a:p>
          <a:pPr algn="l" rtl="0">
            <a:defRPr sz="1000"/>
          </a:pPr>
          <a:r>
            <a:rPr lang="ja-JP" altLang="en-US" sz="900" b="0" i="0" strike="noStrike">
              <a:solidFill>
                <a:srgbClr val="000000"/>
              </a:solidFill>
              <a:latin typeface="MS UI Gothic"/>
              <a:ea typeface="MS UI Gothic"/>
            </a:rPr>
            <a:t>ｈ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軒とい潤辺高さ</a:t>
          </a:r>
          <a:r>
            <a:rPr lang="en-US" altLang="ja-JP" sz="900" b="0" i="0" strike="noStrike">
              <a:solidFill>
                <a:srgbClr val="000000"/>
              </a:solidFill>
              <a:latin typeface="MS UI Gothic"/>
              <a:ea typeface="MS UI Gothic"/>
            </a:rPr>
            <a:t>〔㎝〕 ※1㍑=1,000㎝</a:t>
          </a:r>
          <a:r>
            <a:rPr lang="en-US" altLang="ja-JP" sz="900" b="0" i="0" strike="noStrike" baseline="30000">
              <a:solidFill>
                <a:srgbClr val="000000"/>
              </a:solidFill>
              <a:latin typeface="MS UI Gothic"/>
              <a:ea typeface="MS UI Gothic"/>
            </a:rPr>
            <a:t>3</a:t>
          </a:r>
        </a:p>
      </xdr:txBody>
    </xdr:sp>
    <xdr:clientData/>
  </xdr:oneCellAnchor>
  <xdr:twoCellAnchor editAs="oneCell">
    <xdr:from>
      <xdr:col>3</xdr:col>
      <xdr:colOff>0</xdr:colOff>
      <xdr:row>27</xdr:row>
      <xdr:rowOff>28575</xdr:rowOff>
    </xdr:from>
    <xdr:to>
      <xdr:col>10</xdr:col>
      <xdr:colOff>95250</xdr:colOff>
      <xdr:row>34</xdr:row>
      <xdr:rowOff>28575</xdr:rowOff>
    </xdr:to>
    <xdr:pic>
      <xdr:nvPicPr>
        <xdr:cNvPr id="3548" name="Picture 316">
          <a:extLst>
            <a:ext uri="{FF2B5EF4-FFF2-40B4-BE49-F238E27FC236}">
              <a16:creationId xmlns:a16="http://schemas.microsoft.com/office/drawing/2014/main" id="{00000000-0008-0000-0200-0000DC0D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47825" y="4943475"/>
          <a:ext cx="17621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161925</xdr:colOff>
      <xdr:row>41</xdr:row>
      <xdr:rowOff>19050</xdr:rowOff>
    </xdr:from>
    <xdr:to>
      <xdr:col>20</xdr:col>
      <xdr:colOff>171450</xdr:colOff>
      <xdr:row>42</xdr:row>
      <xdr:rowOff>76200</xdr:rowOff>
    </xdr:to>
    <xdr:pic>
      <xdr:nvPicPr>
        <xdr:cNvPr id="3549" name="Picture 323">
          <a:extLst>
            <a:ext uri="{FF2B5EF4-FFF2-40B4-BE49-F238E27FC236}">
              <a16:creationId xmlns:a16="http://schemas.microsoft.com/office/drawing/2014/main" id="{00000000-0008-0000-0200-0000DD0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381625" y="7267575"/>
          <a:ext cx="485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161925</xdr:colOff>
      <xdr:row>39</xdr:row>
      <xdr:rowOff>28575</xdr:rowOff>
    </xdr:from>
    <xdr:to>
      <xdr:col>23</xdr:col>
      <xdr:colOff>171450</xdr:colOff>
      <xdr:row>41</xdr:row>
      <xdr:rowOff>0</xdr:rowOff>
    </xdr:to>
    <xdr:pic>
      <xdr:nvPicPr>
        <xdr:cNvPr id="3550" name="Picture 324">
          <a:extLst>
            <a:ext uri="{FF2B5EF4-FFF2-40B4-BE49-F238E27FC236}">
              <a16:creationId xmlns:a16="http://schemas.microsoft.com/office/drawing/2014/main" id="{00000000-0008-0000-0200-0000DE0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96000" y="7019925"/>
          <a:ext cx="485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76200</xdr:colOff>
      <xdr:row>33</xdr:row>
      <xdr:rowOff>152400</xdr:rowOff>
    </xdr:from>
    <xdr:to>
      <xdr:col>6</xdr:col>
      <xdr:colOff>0</xdr:colOff>
      <xdr:row>34</xdr:row>
      <xdr:rowOff>114300</xdr:rowOff>
    </xdr:to>
    <xdr:sp macro="" textlink="">
      <xdr:nvSpPr>
        <xdr:cNvPr id="3551" name="Line 326">
          <a:extLst>
            <a:ext uri="{FF2B5EF4-FFF2-40B4-BE49-F238E27FC236}">
              <a16:creationId xmlns:a16="http://schemas.microsoft.com/office/drawing/2014/main" id="{00000000-0008-0000-0200-0000DF0D0000}"/>
            </a:ext>
          </a:extLst>
        </xdr:cNvPr>
        <xdr:cNvSpPr>
          <a:spLocks noChangeShapeType="1"/>
        </xdr:cNvSpPr>
      </xdr:nvSpPr>
      <xdr:spPr bwMode="auto">
        <a:xfrm flipH="1" flipV="1">
          <a:off x="2200275" y="6153150"/>
          <a:ext cx="1619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123825</xdr:colOff>
      <xdr:row>29</xdr:row>
      <xdr:rowOff>85725</xdr:rowOff>
    </xdr:from>
    <xdr:to>
      <xdr:col>9</xdr:col>
      <xdr:colOff>257175</xdr:colOff>
      <xdr:row>29</xdr:row>
      <xdr:rowOff>85725</xdr:rowOff>
    </xdr:to>
    <xdr:sp macro="" textlink="">
      <xdr:nvSpPr>
        <xdr:cNvPr id="3552" name="Line 327">
          <a:extLst>
            <a:ext uri="{FF2B5EF4-FFF2-40B4-BE49-F238E27FC236}">
              <a16:creationId xmlns:a16="http://schemas.microsoft.com/office/drawing/2014/main" id="{00000000-0008-0000-0200-0000E00D0000}"/>
            </a:ext>
          </a:extLst>
        </xdr:cNvPr>
        <xdr:cNvSpPr>
          <a:spLocks noChangeShapeType="1"/>
        </xdr:cNvSpPr>
      </xdr:nvSpPr>
      <xdr:spPr bwMode="auto">
        <a:xfrm flipH="1">
          <a:off x="2724150" y="5362575"/>
          <a:ext cx="590550" cy="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219075</xdr:colOff>
      <xdr:row>53</xdr:row>
      <xdr:rowOff>104775</xdr:rowOff>
    </xdr:from>
    <xdr:to>
      <xdr:col>22</xdr:col>
      <xdr:colOff>200025</xdr:colOff>
      <xdr:row>55</xdr:row>
      <xdr:rowOff>9525</xdr:rowOff>
    </xdr:to>
    <xdr:grpSp>
      <xdr:nvGrpSpPr>
        <xdr:cNvPr id="3553" name="Group 351">
          <a:extLst>
            <a:ext uri="{FF2B5EF4-FFF2-40B4-BE49-F238E27FC236}">
              <a16:creationId xmlns:a16="http://schemas.microsoft.com/office/drawing/2014/main" id="{00000000-0008-0000-0200-0000E10D0000}"/>
            </a:ext>
          </a:extLst>
        </xdr:cNvPr>
        <xdr:cNvGrpSpPr>
          <a:grpSpLocks/>
        </xdr:cNvGrpSpPr>
      </xdr:nvGrpSpPr>
      <xdr:grpSpPr bwMode="auto">
        <a:xfrm>
          <a:off x="4036695" y="9355455"/>
          <a:ext cx="1695450" cy="255270"/>
          <a:chOff x="962" y="999"/>
          <a:chExt cx="197" cy="27"/>
        </a:xfrm>
      </xdr:grpSpPr>
      <xdr:pic>
        <xdr:nvPicPr>
          <xdr:cNvPr id="3558" name="Picture 329">
            <a:extLst>
              <a:ext uri="{FF2B5EF4-FFF2-40B4-BE49-F238E27FC236}">
                <a16:creationId xmlns:a16="http://schemas.microsoft.com/office/drawing/2014/main" id="{00000000-0008-0000-0200-0000E60D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62" y="999"/>
            <a:ext cx="89"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559" name="Line 333">
            <a:extLst>
              <a:ext uri="{FF2B5EF4-FFF2-40B4-BE49-F238E27FC236}">
                <a16:creationId xmlns:a16="http://schemas.microsoft.com/office/drawing/2014/main" id="{00000000-0008-0000-0200-0000E70D0000}"/>
              </a:ext>
            </a:extLst>
          </xdr:cNvPr>
          <xdr:cNvSpPr>
            <a:spLocks noChangeShapeType="1"/>
          </xdr:cNvSpPr>
        </xdr:nvSpPr>
        <xdr:spPr bwMode="auto">
          <a:xfrm>
            <a:off x="985" y="1000"/>
            <a:ext cx="17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38100</xdr:colOff>
      <xdr:row>3</xdr:row>
      <xdr:rowOff>66675</xdr:rowOff>
    </xdr:from>
    <xdr:to>
      <xdr:col>27</xdr:col>
      <xdr:colOff>200025</xdr:colOff>
      <xdr:row>5</xdr:row>
      <xdr:rowOff>66675</xdr:rowOff>
    </xdr:to>
    <xdr:sp macro="" textlink="">
      <xdr:nvSpPr>
        <xdr:cNvPr id="117" name="Text Box 335">
          <a:extLst>
            <a:ext uri="{FF2B5EF4-FFF2-40B4-BE49-F238E27FC236}">
              <a16:creationId xmlns:a16="http://schemas.microsoft.com/office/drawing/2014/main" id="{00000000-0008-0000-0200-000075000000}"/>
            </a:ext>
          </a:extLst>
        </xdr:cNvPr>
        <xdr:cNvSpPr txBox="1">
          <a:spLocks noChangeArrowheads="1"/>
        </xdr:cNvSpPr>
      </xdr:nvSpPr>
      <xdr:spPr bwMode="auto">
        <a:xfrm>
          <a:off x="1914525" y="581025"/>
          <a:ext cx="5619750" cy="342900"/>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45720" tIns="27432" rIns="45720" bIns="0" anchor="t" upright="1"/>
        <a:lstStyle/>
        <a:p>
          <a:pPr algn="ctr" rtl="1">
            <a:defRPr sz="1000"/>
          </a:pPr>
          <a:r>
            <a:rPr lang="ja-JP" altLang="en-US" sz="2000" b="0" i="0" strike="noStrike">
              <a:solidFill>
                <a:srgbClr val="000000"/>
              </a:solidFill>
              <a:latin typeface="ＭＳ Ｐゴシック"/>
              <a:ea typeface="ＭＳ Ｐゴシック"/>
            </a:rPr>
            <a:t>雨　樋　排　水　能　力　計　算　書</a:t>
          </a:r>
        </a:p>
      </xdr:txBody>
    </xdr:sp>
    <xdr:clientData/>
  </xdr:twoCellAnchor>
  <xdr:twoCellAnchor>
    <xdr:from>
      <xdr:col>14</xdr:col>
      <xdr:colOff>95250</xdr:colOff>
      <xdr:row>10</xdr:row>
      <xdr:rowOff>85725</xdr:rowOff>
    </xdr:from>
    <xdr:to>
      <xdr:col>23</xdr:col>
      <xdr:colOff>257175</xdr:colOff>
      <xdr:row>10</xdr:row>
      <xdr:rowOff>85725</xdr:rowOff>
    </xdr:to>
    <xdr:sp macro="" textlink="">
      <xdr:nvSpPr>
        <xdr:cNvPr id="3555" name="Line 388">
          <a:extLst>
            <a:ext uri="{FF2B5EF4-FFF2-40B4-BE49-F238E27FC236}">
              <a16:creationId xmlns:a16="http://schemas.microsoft.com/office/drawing/2014/main" id="{00000000-0008-0000-0200-0000E30D0000}"/>
            </a:ext>
          </a:extLst>
        </xdr:cNvPr>
        <xdr:cNvSpPr>
          <a:spLocks noChangeShapeType="1"/>
        </xdr:cNvSpPr>
      </xdr:nvSpPr>
      <xdr:spPr bwMode="auto">
        <a:xfrm flipH="1">
          <a:off x="4362450" y="1847850"/>
          <a:ext cx="2286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85725</xdr:colOff>
      <xdr:row>10</xdr:row>
      <xdr:rowOff>95250</xdr:rowOff>
    </xdr:from>
    <xdr:to>
      <xdr:col>14</xdr:col>
      <xdr:colOff>85725</xdr:colOff>
      <xdr:row>11</xdr:row>
      <xdr:rowOff>133350</xdr:rowOff>
    </xdr:to>
    <xdr:sp macro="" textlink="">
      <xdr:nvSpPr>
        <xdr:cNvPr id="3556" name="Line 389">
          <a:extLst>
            <a:ext uri="{FF2B5EF4-FFF2-40B4-BE49-F238E27FC236}">
              <a16:creationId xmlns:a16="http://schemas.microsoft.com/office/drawing/2014/main" id="{00000000-0008-0000-0200-0000E40D0000}"/>
            </a:ext>
          </a:extLst>
        </xdr:cNvPr>
        <xdr:cNvSpPr>
          <a:spLocks noChangeShapeType="1"/>
        </xdr:cNvSpPr>
      </xdr:nvSpPr>
      <xdr:spPr bwMode="auto">
        <a:xfrm>
          <a:off x="4352925" y="18573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114300</xdr:colOff>
      <xdr:row>11</xdr:row>
      <xdr:rowOff>133350</xdr:rowOff>
    </xdr:from>
    <xdr:to>
      <xdr:col>14</xdr:col>
      <xdr:colOff>76200</xdr:colOff>
      <xdr:row>11</xdr:row>
      <xdr:rowOff>133350</xdr:rowOff>
    </xdr:to>
    <xdr:sp macro="" textlink="">
      <xdr:nvSpPr>
        <xdr:cNvPr id="3557" name="Line 390">
          <a:extLst>
            <a:ext uri="{FF2B5EF4-FFF2-40B4-BE49-F238E27FC236}">
              <a16:creationId xmlns:a16="http://schemas.microsoft.com/office/drawing/2014/main" id="{00000000-0008-0000-0200-0000E50D0000}"/>
            </a:ext>
          </a:extLst>
        </xdr:cNvPr>
        <xdr:cNvSpPr>
          <a:spLocks noChangeShapeType="1"/>
        </xdr:cNvSpPr>
      </xdr:nvSpPr>
      <xdr:spPr bwMode="auto">
        <a:xfrm flipH="1">
          <a:off x="4143375" y="2076450"/>
          <a:ext cx="2000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161637</xdr:colOff>
      <xdr:row>16</xdr:row>
      <xdr:rowOff>15394</xdr:rowOff>
    </xdr:from>
    <xdr:to>
      <xdr:col>61</xdr:col>
      <xdr:colOff>207818</xdr:colOff>
      <xdr:row>36</xdr:row>
      <xdr:rowOff>0</xdr:rowOff>
    </xdr:to>
    <xdr:sp macro="" textlink="">
      <xdr:nvSpPr>
        <xdr:cNvPr id="9" name="フリーフォーム 8"/>
        <xdr:cNvSpPr/>
      </xdr:nvSpPr>
      <xdr:spPr>
        <a:xfrm>
          <a:off x="7958667" y="2901758"/>
          <a:ext cx="6311515" cy="3632969"/>
        </a:xfrm>
        <a:custGeom>
          <a:avLst/>
          <a:gdLst>
            <a:gd name="connsiteX0" fmla="*/ 0 w 6311515"/>
            <a:gd name="connsiteY0" fmla="*/ 3609878 h 3632969"/>
            <a:gd name="connsiteX1" fmla="*/ 369454 w 6311515"/>
            <a:gd name="connsiteY1" fmla="*/ 3502121 h 3632969"/>
            <a:gd name="connsiteX2" fmla="*/ 369454 w 6311515"/>
            <a:gd name="connsiteY2" fmla="*/ 0 h 3632969"/>
            <a:gd name="connsiteX3" fmla="*/ 6311515 w 6311515"/>
            <a:gd name="connsiteY3" fmla="*/ 0 h 3632969"/>
            <a:gd name="connsiteX4" fmla="*/ 6311515 w 6311515"/>
            <a:gd name="connsiteY4" fmla="*/ 3632969 h 3632969"/>
            <a:gd name="connsiteX5" fmla="*/ 384848 w 6311515"/>
            <a:gd name="connsiteY5" fmla="*/ 3632969 h 3632969"/>
            <a:gd name="connsiteX6" fmla="*/ 0 w 6311515"/>
            <a:gd name="connsiteY6" fmla="*/ 3609878 h 36329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11515" h="3632969">
              <a:moveTo>
                <a:pt x="0" y="3609878"/>
              </a:moveTo>
              <a:lnTo>
                <a:pt x="369454" y="3502121"/>
              </a:lnTo>
              <a:lnTo>
                <a:pt x="369454" y="0"/>
              </a:lnTo>
              <a:lnTo>
                <a:pt x="6311515" y="0"/>
              </a:lnTo>
              <a:lnTo>
                <a:pt x="6311515" y="3632969"/>
              </a:lnTo>
              <a:lnTo>
                <a:pt x="384848" y="3632969"/>
              </a:lnTo>
              <a:lnTo>
                <a:pt x="0" y="3609878"/>
              </a:lnTo>
              <a:close/>
            </a:path>
          </a:pathLst>
        </a:cu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9525</xdr:colOff>
      <xdr:row>20</xdr:row>
      <xdr:rowOff>161925</xdr:rowOff>
    </xdr:from>
    <xdr:to>
      <xdr:col>11</xdr:col>
      <xdr:colOff>9525</xdr:colOff>
      <xdr:row>21</xdr:row>
      <xdr:rowOff>66675</xdr:rowOff>
    </xdr:to>
    <xdr:sp macro="" textlink="">
      <xdr:nvSpPr>
        <xdr:cNvPr id="4557" name="Rectangle 1">
          <a:extLst>
            <a:ext uri="{FF2B5EF4-FFF2-40B4-BE49-F238E27FC236}">
              <a16:creationId xmlns:a16="http://schemas.microsoft.com/office/drawing/2014/main" id="{00000000-0008-0000-0300-0000CD110000}"/>
            </a:ext>
          </a:extLst>
        </xdr:cNvPr>
        <xdr:cNvSpPr>
          <a:spLocks noChangeArrowheads="1"/>
        </xdr:cNvSpPr>
      </xdr:nvSpPr>
      <xdr:spPr bwMode="auto">
        <a:xfrm>
          <a:off x="3629025" y="37719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23</xdr:row>
      <xdr:rowOff>38100</xdr:rowOff>
    </xdr:from>
    <xdr:ext cx="31291" cy="133370"/>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3390900" y="422910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11</xdr:col>
      <xdr:colOff>9525</xdr:colOff>
      <xdr:row>19</xdr:row>
      <xdr:rowOff>123825</xdr:rowOff>
    </xdr:from>
    <xdr:to>
      <xdr:col>11</xdr:col>
      <xdr:colOff>9525</xdr:colOff>
      <xdr:row>20</xdr:row>
      <xdr:rowOff>85725</xdr:rowOff>
    </xdr:to>
    <xdr:sp macro="" textlink="">
      <xdr:nvSpPr>
        <xdr:cNvPr id="4559" name="Rectangle 3">
          <a:extLst>
            <a:ext uri="{FF2B5EF4-FFF2-40B4-BE49-F238E27FC236}">
              <a16:creationId xmlns:a16="http://schemas.microsoft.com/office/drawing/2014/main" id="{00000000-0008-0000-0300-0000CF110000}"/>
            </a:ext>
          </a:extLst>
        </xdr:cNvPr>
        <xdr:cNvSpPr>
          <a:spLocks noChangeArrowheads="1"/>
        </xdr:cNvSpPr>
      </xdr:nvSpPr>
      <xdr:spPr bwMode="auto">
        <a:xfrm>
          <a:off x="3629025" y="3552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37</xdr:row>
      <xdr:rowOff>152400</xdr:rowOff>
    </xdr:from>
    <xdr:ext cx="31291" cy="133370"/>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3390900" y="470535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10</xdr:col>
      <xdr:colOff>9525</xdr:colOff>
      <xdr:row>25</xdr:row>
      <xdr:rowOff>114300</xdr:rowOff>
    </xdr:from>
    <xdr:to>
      <xdr:col>10</xdr:col>
      <xdr:colOff>9525</xdr:colOff>
      <xdr:row>26</xdr:row>
      <xdr:rowOff>66675</xdr:rowOff>
    </xdr:to>
    <xdr:sp macro="" textlink="">
      <xdr:nvSpPr>
        <xdr:cNvPr id="4561" name="Rectangle 5">
          <a:extLst>
            <a:ext uri="{FF2B5EF4-FFF2-40B4-BE49-F238E27FC236}">
              <a16:creationId xmlns:a16="http://schemas.microsoft.com/office/drawing/2014/main" id="{00000000-0008-0000-0300-0000D1110000}"/>
            </a:ext>
          </a:extLst>
        </xdr:cNvPr>
        <xdr:cNvSpPr>
          <a:spLocks noChangeArrowheads="1"/>
        </xdr:cNvSpPr>
      </xdr:nvSpPr>
      <xdr:spPr bwMode="auto">
        <a:xfrm>
          <a:off x="3390900" y="484822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676275</xdr:colOff>
      <xdr:row>25</xdr:row>
      <xdr:rowOff>200025</xdr:rowOff>
    </xdr:from>
    <xdr:to>
      <xdr:col>10</xdr:col>
      <xdr:colOff>200025</xdr:colOff>
      <xdr:row>26</xdr:row>
      <xdr:rowOff>161925</xdr:rowOff>
    </xdr:to>
    <xdr:sp macro="" textlink="">
      <xdr:nvSpPr>
        <xdr:cNvPr id="4562" name="Rectangle 6">
          <a:extLst>
            <a:ext uri="{FF2B5EF4-FFF2-40B4-BE49-F238E27FC236}">
              <a16:creationId xmlns:a16="http://schemas.microsoft.com/office/drawing/2014/main" id="{00000000-0008-0000-0300-0000D2110000}"/>
            </a:ext>
          </a:extLst>
        </xdr:cNvPr>
        <xdr:cNvSpPr>
          <a:spLocks noChangeArrowheads="1"/>
        </xdr:cNvSpPr>
      </xdr:nvSpPr>
      <xdr:spPr bwMode="auto">
        <a:xfrm>
          <a:off x="3143250" y="4914900"/>
          <a:ext cx="438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0</xdr:colOff>
      <xdr:row>15</xdr:row>
      <xdr:rowOff>104775</xdr:rowOff>
    </xdr:from>
    <xdr:to>
      <xdr:col>29</xdr:col>
      <xdr:colOff>171450</xdr:colOff>
      <xdr:row>19</xdr:row>
      <xdr:rowOff>161925</xdr:rowOff>
    </xdr:to>
    <xdr:sp macro="" textlink="">
      <xdr:nvSpPr>
        <xdr:cNvPr id="8" name="Text Box 7">
          <a:extLst>
            <a:ext uri="{FF2B5EF4-FFF2-40B4-BE49-F238E27FC236}">
              <a16:creationId xmlns:a16="http://schemas.microsoft.com/office/drawing/2014/main" id="{00000000-0008-0000-0300-000008000000}"/>
            </a:ext>
          </a:extLst>
        </xdr:cNvPr>
        <xdr:cNvSpPr txBox="1">
          <a:spLocks noChangeArrowheads="1"/>
        </xdr:cNvSpPr>
      </xdr:nvSpPr>
      <xdr:spPr bwMode="auto">
        <a:xfrm>
          <a:off x="4314825" y="2809875"/>
          <a:ext cx="3743325" cy="781050"/>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strike="noStrike">
              <a:solidFill>
                <a:srgbClr val="000000"/>
              </a:solidFill>
              <a:latin typeface="MS UI Gothic"/>
              <a:ea typeface="MS UI Gothic"/>
            </a:rPr>
            <a:t>■降雨量の計算式</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S</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ヶ所当りの屋根投影面積に降る雨量）</a:t>
          </a:r>
        </a:p>
        <a:p>
          <a:pPr algn="l" rtl="0">
            <a:lnSpc>
              <a:spcPts val="1000"/>
            </a:lnSpc>
            <a:defRPr sz="1000"/>
          </a:pPr>
          <a:r>
            <a:rPr lang="ja-JP" altLang="en-US" sz="900" b="0" i="0" strike="noStrike">
              <a:solidFill>
                <a:srgbClr val="000000"/>
              </a:solidFill>
              <a:latin typeface="MS UI Gothic"/>
              <a:ea typeface="MS UI Gothic"/>
            </a:rPr>
            <a:t>　　ａ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降雨強度</a:t>
          </a:r>
          <a:r>
            <a:rPr lang="en-US" altLang="ja-JP" sz="900" b="0" i="0" strike="noStrike">
              <a:solidFill>
                <a:srgbClr val="000000"/>
              </a:solidFill>
              <a:latin typeface="MS UI Gothic"/>
              <a:ea typeface="MS UI Gothic"/>
            </a:rPr>
            <a:t>〔m/s〕</a:t>
          </a:r>
          <a:r>
            <a:rPr lang="ja-JP" altLang="en-US" sz="900" b="0" i="0" strike="noStrike">
              <a:solidFill>
                <a:srgbClr val="000000"/>
              </a:solidFill>
              <a:latin typeface="MS UI Gothic"/>
              <a:ea typeface="MS UI Gothic"/>
            </a:rPr>
            <a:t>（標準</a:t>
          </a:r>
          <a:r>
            <a:rPr lang="en-US" altLang="ja-JP" sz="900" b="0" i="0" strike="noStrike">
              <a:solidFill>
                <a:srgbClr val="000000"/>
              </a:solidFill>
              <a:latin typeface="MS UI Gothic"/>
              <a:ea typeface="MS UI Gothic"/>
            </a:rPr>
            <a:t>160㎜/</a:t>
          </a:r>
          <a:r>
            <a:rPr lang="ja-JP" altLang="en-US" sz="900" b="0" i="0" strike="noStrike">
              <a:solidFill>
                <a:srgbClr val="000000"/>
              </a:solidFill>
              <a:latin typeface="MS UI Gothic"/>
              <a:ea typeface="MS UI Gothic"/>
            </a:rPr>
            <a:t>ｈ</a:t>
          </a:r>
          <a:r>
            <a:rPr lang="en-US" altLang="ja-JP" sz="900" b="0" i="0" strike="noStrike">
              <a:solidFill>
                <a:srgbClr val="000000"/>
              </a:solidFill>
              <a:latin typeface="MS UI Gothic"/>
              <a:ea typeface="MS UI Gothic"/>
            </a:rPr>
            <a:t>=4.44×10</a:t>
          </a:r>
          <a:r>
            <a:rPr lang="en-US" altLang="ja-JP" sz="900" b="0" i="0" strike="noStrike" baseline="30000">
              <a:solidFill>
                <a:srgbClr val="000000"/>
              </a:solidFill>
              <a:latin typeface="MS UI Gothic"/>
              <a:ea typeface="MS UI Gothic"/>
            </a:rPr>
            <a:t>-5</a:t>
          </a:r>
          <a:r>
            <a:rPr lang="ja-JP" altLang="en-US" sz="900" b="0" i="0" strike="noStrike">
              <a:solidFill>
                <a:srgbClr val="000000"/>
              </a:solidFill>
              <a:latin typeface="MS UI Gothic"/>
              <a:ea typeface="MS UI Gothic"/>
            </a:rPr>
            <a:t>ｍ</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 =</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a:t>
          </a:r>
          <a:r>
            <a:rPr lang="en-US" altLang="ja-JP" sz="900" b="0" i="0" strike="noStrike">
              <a:solidFill>
                <a:srgbClr val="000000"/>
              </a:solidFill>
              <a:latin typeface="MS UI Gothic"/>
              <a:ea typeface="MS UI Gothic"/>
            </a:rPr>
            <a:t>〔㎡〕 </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が数種ある場合は最大値のＳを基準とする） </a:t>
          </a:r>
          <a:r>
            <a:rPr lang="en-US" altLang="ja-JP" sz="900" b="0" i="0" strike="noStrike">
              <a:solidFill>
                <a:srgbClr val="000000"/>
              </a:solidFill>
              <a:latin typeface="MS UI Gothic"/>
              <a:ea typeface="MS UI Gothic"/>
            </a:rPr>
            <a:t>※1㍑=1×10</a:t>
          </a:r>
          <a:r>
            <a:rPr lang="en-US" altLang="ja-JP" sz="900" b="0" i="0" strike="noStrike" baseline="30000">
              <a:solidFill>
                <a:srgbClr val="000000"/>
              </a:solidFill>
              <a:latin typeface="MS UI Gothic"/>
              <a:ea typeface="MS UI Gothic"/>
            </a:rPr>
            <a:t>-3</a:t>
          </a: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p>
      </xdr:txBody>
    </xdr:sp>
    <xdr:clientData/>
  </xdr:twoCellAnchor>
  <xdr:twoCellAnchor>
    <xdr:from>
      <xdr:col>2</xdr:col>
      <xdr:colOff>238124</xdr:colOff>
      <xdr:row>16</xdr:row>
      <xdr:rowOff>0</xdr:rowOff>
    </xdr:from>
    <xdr:to>
      <xdr:col>9</xdr:col>
      <xdr:colOff>236763</xdr:colOff>
      <xdr:row>22</xdr:row>
      <xdr:rowOff>113810</xdr:rowOff>
    </xdr:to>
    <xdr:grpSp>
      <xdr:nvGrpSpPr>
        <xdr:cNvPr id="4564" name="Group 8">
          <a:extLst>
            <a:ext uri="{FF2B5EF4-FFF2-40B4-BE49-F238E27FC236}">
              <a16:creationId xmlns:a16="http://schemas.microsoft.com/office/drawing/2014/main" id="{00000000-0008-0000-0300-0000D4110000}"/>
            </a:ext>
          </a:extLst>
        </xdr:cNvPr>
        <xdr:cNvGrpSpPr>
          <a:grpSpLocks/>
        </xdr:cNvGrpSpPr>
      </xdr:nvGrpSpPr>
      <xdr:grpSpPr bwMode="auto">
        <a:xfrm>
          <a:off x="1541144" y="2857500"/>
          <a:ext cx="1492159" cy="1233950"/>
          <a:chOff x="743" y="154"/>
          <a:chExt cx="180" cy="137"/>
        </a:xfrm>
      </xdr:grpSpPr>
      <xdr:sp macro="" textlink="">
        <xdr:nvSpPr>
          <xdr:cNvPr id="4626" name="Line 9">
            <a:extLst>
              <a:ext uri="{FF2B5EF4-FFF2-40B4-BE49-F238E27FC236}">
                <a16:creationId xmlns:a16="http://schemas.microsoft.com/office/drawing/2014/main" id="{00000000-0008-0000-0300-000012120000}"/>
              </a:ext>
            </a:extLst>
          </xdr:cNvPr>
          <xdr:cNvSpPr>
            <a:spLocks noChangeShapeType="1"/>
          </xdr:cNvSpPr>
        </xdr:nvSpPr>
        <xdr:spPr bwMode="auto">
          <a:xfrm>
            <a:off x="793" y="175"/>
            <a:ext cx="0" cy="4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627" name="Line 10">
            <a:extLst>
              <a:ext uri="{FF2B5EF4-FFF2-40B4-BE49-F238E27FC236}">
                <a16:creationId xmlns:a16="http://schemas.microsoft.com/office/drawing/2014/main" id="{00000000-0008-0000-0300-000013120000}"/>
              </a:ext>
            </a:extLst>
          </xdr:cNvPr>
          <xdr:cNvSpPr>
            <a:spLocks noChangeShapeType="1"/>
          </xdr:cNvSpPr>
        </xdr:nvSpPr>
        <xdr:spPr bwMode="auto">
          <a:xfrm flipV="1">
            <a:off x="814" y="191"/>
            <a:ext cx="49"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28" name="Line 11">
            <a:extLst>
              <a:ext uri="{FF2B5EF4-FFF2-40B4-BE49-F238E27FC236}">
                <a16:creationId xmlns:a16="http://schemas.microsoft.com/office/drawing/2014/main" id="{00000000-0008-0000-0300-000014120000}"/>
              </a:ext>
            </a:extLst>
          </xdr:cNvPr>
          <xdr:cNvSpPr>
            <a:spLocks noChangeShapeType="1"/>
          </xdr:cNvSpPr>
        </xdr:nvSpPr>
        <xdr:spPr bwMode="auto">
          <a:xfrm>
            <a:off x="866" y="191"/>
            <a:ext cx="1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29" name="Line 12">
            <a:extLst>
              <a:ext uri="{FF2B5EF4-FFF2-40B4-BE49-F238E27FC236}">
                <a16:creationId xmlns:a16="http://schemas.microsoft.com/office/drawing/2014/main" id="{00000000-0008-0000-0300-000015120000}"/>
              </a:ext>
            </a:extLst>
          </xdr:cNvPr>
          <xdr:cNvSpPr>
            <a:spLocks noChangeShapeType="1"/>
          </xdr:cNvSpPr>
        </xdr:nvSpPr>
        <xdr:spPr bwMode="auto">
          <a:xfrm>
            <a:off x="866" y="238"/>
            <a:ext cx="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0" name="Freeform 13">
            <a:extLst>
              <a:ext uri="{FF2B5EF4-FFF2-40B4-BE49-F238E27FC236}">
                <a16:creationId xmlns:a16="http://schemas.microsoft.com/office/drawing/2014/main" id="{00000000-0008-0000-0300-000016120000}"/>
              </a:ext>
            </a:extLst>
          </xdr:cNvPr>
          <xdr:cNvSpPr>
            <a:spLocks/>
          </xdr:cNvSpPr>
        </xdr:nvSpPr>
        <xdr:spPr bwMode="auto">
          <a:xfrm>
            <a:off x="743" y="218"/>
            <a:ext cx="120" cy="42"/>
          </a:xfrm>
          <a:custGeom>
            <a:avLst/>
            <a:gdLst>
              <a:gd name="T0" fmla="*/ 368 w 96"/>
              <a:gd name="T1" fmla="*/ 0 h 31"/>
              <a:gd name="T2" fmla="*/ 0 w 96"/>
              <a:gd name="T3" fmla="*/ 348 h 31"/>
              <a:gd name="T4" fmla="*/ 532 w 96"/>
              <a:gd name="T5" fmla="*/ 645 h 31"/>
              <a:gd name="T6" fmla="*/ 899 w 96"/>
              <a:gd name="T7" fmla="*/ 294 h 31"/>
              <a:gd name="T8" fmla="*/ 368 w 96"/>
              <a:gd name="T9" fmla="*/ 0 h 31"/>
              <a:gd name="T10" fmla="*/ 0 60000 65536"/>
              <a:gd name="T11" fmla="*/ 0 60000 65536"/>
              <a:gd name="T12" fmla="*/ 0 60000 65536"/>
              <a:gd name="T13" fmla="*/ 0 60000 65536"/>
              <a:gd name="T14" fmla="*/ 0 60000 65536"/>
              <a:gd name="T15" fmla="*/ 0 w 96"/>
              <a:gd name="T16" fmla="*/ 0 h 31"/>
              <a:gd name="T17" fmla="*/ 96 w 96"/>
              <a:gd name="T18" fmla="*/ 31 h 31"/>
            </a:gdLst>
            <a:ahLst/>
            <a:cxnLst>
              <a:cxn ang="T10">
                <a:pos x="T0" y="T1"/>
              </a:cxn>
              <a:cxn ang="T11">
                <a:pos x="T2" y="T3"/>
              </a:cxn>
              <a:cxn ang="T12">
                <a:pos x="T4" y="T5"/>
              </a:cxn>
              <a:cxn ang="T13">
                <a:pos x="T6" y="T7"/>
              </a:cxn>
              <a:cxn ang="T14">
                <a:pos x="T8" y="T9"/>
              </a:cxn>
            </a:cxnLst>
            <a:rect l="T15" t="T16" r="T17" b="T18"/>
            <a:pathLst>
              <a:path w="96" h="31">
                <a:moveTo>
                  <a:pt x="40" y="0"/>
                </a:moveTo>
                <a:lnTo>
                  <a:pt x="0" y="16"/>
                </a:lnTo>
                <a:lnTo>
                  <a:pt x="57" y="31"/>
                </a:lnTo>
                <a:lnTo>
                  <a:pt x="96" y="14"/>
                </a:lnTo>
                <a:lnTo>
                  <a:pt x="40" y="0"/>
                </a:lnTo>
                <a:close/>
              </a:path>
            </a:pathLst>
          </a:custGeom>
          <a:blipFill dpi="0" rotWithShape="0">
            <a:blip xmlns:r="http://schemas.openxmlformats.org/officeDocument/2006/relationships" r:embed="rId1"/>
            <a:srcRect/>
            <a:tile tx="0" ty="0" sx="100000" sy="100000" flip="none" algn="tl"/>
          </a:blip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631" name="Line 14">
            <a:extLst>
              <a:ext uri="{FF2B5EF4-FFF2-40B4-BE49-F238E27FC236}">
                <a16:creationId xmlns:a16="http://schemas.microsoft.com/office/drawing/2014/main" id="{00000000-0008-0000-0300-000017120000}"/>
              </a:ext>
            </a:extLst>
          </xdr:cNvPr>
          <xdr:cNvSpPr>
            <a:spLocks noChangeShapeType="1"/>
          </xdr:cNvSpPr>
        </xdr:nvSpPr>
        <xdr:spPr bwMode="auto">
          <a:xfrm>
            <a:off x="743" y="240"/>
            <a:ext cx="71" cy="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2" name="Line 15">
            <a:extLst>
              <a:ext uri="{FF2B5EF4-FFF2-40B4-BE49-F238E27FC236}">
                <a16:creationId xmlns:a16="http://schemas.microsoft.com/office/drawing/2014/main" id="{00000000-0008-0000-0300-000018120000}"/>
              </a:ext>
            </a:extLst>
          </xdr:cNvPr>
          <xdr:cNvSpPr>
            <a:spLocks noChangeShapeType="1"/>
          </xdr:cNvSpPr>
        </xdr:nvSpPr>
        <xdr:spPr bwMode="auto">
          <a:xfrm flipV="1">
            <a:off x="814" y="238"/>
            <a:ext cx="49" cy="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3" name="Line 16">
            <a:extLst>
              <a:ext uri="{FF2B5EF4-FFF2-40B4-BE49-F238E27FC236}">
                <a16:creationId xmlns:a16="http://schemas.microsoft.com/office/drawing/2014/main" id="{00000000-0008-0000-0300-000019120000}"/>
              </a:ext>
            </a:extLst>
          </xdr:cNvPr>
          <xdr:cNvSpPr>
            <a:spLocks noChangeShapeType="1"/>
          </xdr:cNvSpPr>
        </xdr:nvSpPr>
        <xdr:spPr bwMode="auto">
          <a:xfrm>
            <a:off x="743" y="195"/>
            <a:ext cx="71"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4" name="Line 17">
            <a:extLst>
              <a:ext uri="{FF2B5EF4-FFF2-40B4-BE49-F238E27FC236}">
                <a16:creationId xmlns:a16="http://schemas.microsoft.com/office/drawing/2014/main" id="{00000000-0008-0000-0300-00001A120000}"/>
              </a:ext>
            </a:extLst>
          </xdr:cNvPr>
          <xdr:cNvSpPr>
            <a:spLocks noChangeShapeType="1"/>
          </xdr:cNvSpPr>
        </xdr:nvSpPr>
        <xdr:spPr bwMode="auto">
          <a:xfrm>
            <a:off x="793" y="174"/>
            <a:ext cx="70"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5" name="Line 18">
            <a:extLst>
              <a:ext uri="{FF2B5EF4-FFF2-40B4-BE49-F238E27FC236}">
                <a16:creationId xmlns:a16="http://schemas.microsoft.com/office/drawing/2014/main" id="{00000000-0008-0000-0300-00001B120000}"/>
              </a:ext>
            </a:extLst>
          </xdr:cNvPr>
          <xdr:cNvSpPr>
            <a:spLocks noChangeShapeType="1"/>
          </xdr:cNvSpPr>
        </xdr:nvSpPr>
        <xdr:spPr bwMode="auto">
          <a:xfrm flipV="1">
            <a:off x="743" y="174"/>
            <a:ext cx="50"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6" name="Line 19">
            <a:extLst>
              <a:ext uri="{FF2B5EF4-FFF2-40B4-BE49-F238E27FC236}">
                <a16:creationId xmlns:a16="http://schemas.microsoft.com/office/drawing/2014/main" id="{00000000-0008-0000-0300-00001C120000}"/>
              </a:ext>
            </a:extLst>
          </xdr:cNvPr>
          <xdr:cNvSpPr>
            <a:spLocks noChangeShapeType="1"/>
          </xdr:cNvSpPr>
        </xdr:nvSpPr>
        <xdr:spPr bwMode="auto">
          <a:xfrm>
            <a:off x="754" y="195"/>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7" name="Line 20">
            <a:extLst>
              <a:ext uri="{FF2B5EF4-FFF2-40B4-BE49-F238E27FC236}">
                <a16:creationId xmlns:a16="http://schemas.microsoft.com/office/drawing/2014/main" id="{00000000-0008-0000-0300-00001D120000}"/>
              </a:ext>
            </a:extLst>
          </xdr:cNvPr>
          <xdr:cNvSpPr>
            <a:spLocks noChangeShapeType="1"/>
          </xdr:cNvSpPr>
        </xdr:nvSpPr>
        <xdr:spPr bwMode="auto">
          <a:xfrm>
            <a:off x="761" y="195"/>
            <a:ext cx="0" cy="2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8" name="Line 21">
            <a:extLst>
              <a:ext uri="{FF2B5EF4-FFF2-40B4-BE49-F238E27FC236}">
                <a16:creationId xmlns:a16="http://schemas.microsoft.com/office/drawing/2014/main" id="{00000000-0008-0000-0300-00001E120000}"/>
              </a:ext>
            </a:extLst>
          </xdr:cNvPr>
          <xdr:cNvSpPr>
            <a:spLocks noChangeShapeType="1"/>
          </xdr:cNvSpPr>
        </xdr:nvSpPr>
        <xdr:spPr bwMode="auto">
          <a:xfrm>
            <a:off x="774" y="191"/>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39" name="Line 22">
            <a:extLst>
              <a:ext uri="{FF2B5EF4-FFF2-40B4-BE49-F238E27FC236}">
                <a16:creationId xmlns:a16="http://schemas.microsoft.com/office/drawing/2014/main" id="{00000000-0008-0000-0300-00001F120000}"/>
              </a:ext>
            </a:extLst>
          </xdr:cNvPr>
          <xdr:cNvSpPr>
            <a:spLocks noChangeShapeType="1"/>
          </xdr:cNvSpPr>
        </xdr:nvSpPr>
        <xdr:spPr bwMode="auto">
          <a:xfrm>
            <a:off x="786" y="185"/>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40" name="Line 23">
            <a:extLst>
              <a:ext uri="{FF2B5EF4-FFF2-40B4-BE49-F238E27FC236}">
                <a16:creationId xmlns:a16="http://schemas.microsoft.com/office/drawing/2014/main" id="{00000000-0008-0000-0300-000020120000}"/>
              </a:ext>
            </a:extLst>
          </xdr:cNvPr>
          <xdr:cNvSpPr>
            <a:spLocks noChangeShapeType="1"/>
          </xdr:cNvSpPr>
        </xdr:nvSpPr>
        <xdr:spPr bwMode="auto">
          <a:xfrm>
            <a:off x="799" y="182"/>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41" name="Line 24">
            <a:extLst>
              <a:ext uri="{FF2B5EF4-FFF2-40B4-BE49-F238E27FC236}">
                <a16:creationId xmlns:a16="http://schemas.microsoft.com/office/drawing/2014/main" id="{00000000-0008-0000-0300-000021120000}"/>
              </a:ext>
            </a:extLst>
          </xdr:cNvPr>
          <xdr:cNvSpPr>
            <a:spLocks noChangeShapeType="1"/>
          </xdr:cNvSpPr>
        </xdr:nvSpPr>
        <xdr:spPr bwMode="auto">
          <a:xfrm>
            <a:off x="805" y="195"/>
            <a:ext cx="0" cy="3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42" name="Line 25">
            <a:extLst>
              <a:ext uri="{FF2B5EF4-FFF2-40B4-BE49-F238E27FC236}">
                <a16:creationId xmlns:a16="http://schemas.microsoft.com/office/drawing/2014/main" id="{00000000-0008-0000-0300-000022120000}"/>
              </a:ext>
            </a:extLst>
          </xdr:cNvPr>
          <xdr:cNvSpPr>
            <a:spLocks noChangeShapeType="1"/>
          </xdr:cNvSpPr>
        </xdr:nvSpPr>
        <xdr:spPr bwMode="auto">
          <a:xfrm>
            <a:off x="819" y="198"/>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43" name="Line 26">
            <a:extLst>
              <a:ext uri="{FF2B5EF4-FFF2-40B4-BE49-F238E27FC236}">
                <a16:creationId xmlns:a16="http://schemas.microsoft.com/office/drawing/2014/main" id="{00000000-0008-0000-0300-000023120000}"/>
              </a:ext>
            </a:extLst>
          </xdr:cNvPr>
          <xdr:cNvSpPr>
            <a:spLocks noChangeShapeType="1"/>
          </xdr:cNvSpPr>
        </xdr:nvSpPr>
        <xdr:spPr bwMode="auto">
          <a:xfrm>
            <a:off x="828" y="192"/>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44" name="Line 27">
            <a:extLst>
              <a:ext uri="{FF2B5EF4-FFF2-40B4-BE49-F238E27FC236}">
                <a16:creationId xmlns:a16="http://schemas.microsoft.com/office/drawing/2014/main" id="{00000000-0008-0000-0300-000024120000}"/>
              </a:ext>
            </a:extLst>
          </xdr:cNvPr>
          <xdr:cNvSpPr>
            <a:spLocks noChangeShapeType="1"/>
          </xdr:cNvSpPr>
        </xdr:nvSpPr>
        <xdr:spPr bwMode="auto">
          <a:xfrm>
            <a:off x="842" y="191"/>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45" name="Freeform 28">
            <a:extLst>
              <a:ext uri="{FF2B5EF4-FFF2-40B4-BE49-F238E27FC236}">
                <a16:creationId xmlns:a16="http://schemas.microsoft.com/office/drawing/2014/main" id="{00000000-0008-0000-0300-000025120000}"/>
              </a:ext>
            </a:extLst>
          </xdr:cNvPr>
          <xdr:cNvSpPr>
            <a:spLocks/>
          </xdr:cNvSpPr>
        </xdr:nvSpPr>
        <xdr:spPr bwMode="auto">
          <a:xfrm>
            <a:off x="752" y="230"/>
            <a:ext cx="3" cy="6"/>
          </a:xfrm>
          <a:custGeom>
            <a:avLst/>
            <a:gdLst>
              <a:gd name="T0" fmla="*/ 2 w 3"/>
              <a:gd name="T1" fmla="*/ 0 h 4"/>
              <a:gd name="T2" fmla="*/ 1 w 3"/>
              <a:gd name="T3" fmla="*/ 0 h 4"/>
              <a:gd name="T4" fmla="*/ 1 w 3"/>
              <a:gd name="T5" fmla="*/ 72 h 4"/>
              <a:gd name="T6" fmla="*/ 0 w 3"/>
              <a:gd name="T7" fmla="*/ 72 h 4"/>
              <a:gd name="T8" fmla="*/ 0 w 3"/>
              <a:gd name="T9" fmla="*/ 162 h 4"/>
              <a:gd name="T10" fmla="*/ 0 w 3"/>
              <a:gd name="T11" fmla="*/ 229 h 4"/>
              <a:gd name="T12" fmla="*/ 1 w 3"/>
              <a:gd name="T13" fmla="*/ 229 h 4"/>
              <a:gd name="T14" fmla="*/ 2 w 3"/>
              <a:gd name="T15" fmla="*/ 229 h 4"/>
              <a:gd name="T16" fmla="*/ 3 w 3"/>
              <a:gd name="T17" fmla="*/ 229 h 4"/>
              <a:gd name="T18" fmla="*/ 3 w 3"/>
              <a:gd name="T19" fmla="*/ 162 h 4"/>
              <a:gd name="T20" fmla="*/ 3 w 3"/>
              <a:gd name="T21" fmla="*/ 72 h 4"/>
              <a:gd name="T22" fmla="*/ 2 w 3"/>
              <a:gd name="T23" fmla="*/ 72 h 4"/>
              <a:gd name="T24" fmla="*/ 2 w 3"/>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3"/>
              <a:gd name="T40" fmla="*/ 0 h 4"/>
              <a:gd name="T41" fmla="*/ 3 w 3"/>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3" h="4">
                <a:moveTo>
                  <a:pt x="2" y="0"/>
                </a:moveTo>
                <a:lnTo>
                  <a:pt x="1" y="0"/>
                </a:lnTo>
                <a:lnTo>
                  <a:pt x="1" y="1"/>
                </a:lnTo>
                <a:lnTo>
                  <a:pt x="0" y="1"/>
                </a:lnTo>
                <a:lnTo>
                  <a:pt x="0" y="3"/>
                </a:lnTo>
                <a:lnTo>
                  <a:pt x="0" y="4"/>
                </a:lnTo>
                <a:lnTo>
                  <a:pt x="1" y="4"/>
                </a:lnTo>
                <a:lnTo>
                  <a:pt x="2" y="4"/>
                </a:lnTo>
                <a:lnTo>
                  <a:pt x="3" y="4"/>
                </a:lnTo>
                <a:lnTo>
                  <a:pt x="3" y="3"/>
                </a:lnTo>
                <a:lnTo>
                  <a:pt x="3" y="1"/>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46" name="Freeform 29">
            <a:extLst>
              <a:ext uri="{FF2B5EF4-FFF2-40B4-BE49-F238E27FC236}">
                <a16:creationId xmlns:a16="http://schemas.microsoft.com/office/drawing/2014/main" id="{00000000-0008-0000-0300-000026120000}"/>
              </a:ext>
            </a:extLst>
          </xdr:cNvPr>
          <xdr:cNvSpPr>
            <a:spLocks/>
          </xdr:cNvSpPr>
        </xdr:nvSpPr>
        <xdr:spPr bwMode="auto">
          <a:xfrm>
            <a:off x="759" y="224"/>
            <a:ext cx="3" cy="6"/>
          </a:xfrm>
          <a:custGeom>
            <a:avLst/>
            <a:gdLst>
              <a:gd name="T0" fmla="*/ 72 w 2"/>
              <a:gd name="T1" fmla="*/ 0 h 4"/>
              <a:gd name="T2" fmla="*/ 72 w 2"/>
              <a:gd name="T3" fmla="*/ 72 h 4"/>
              <a:gd name="T4" fmla="*/ 72 w 2"/>
              <a:gd name="T5" fmla="*/ 108 h 4"/>
              <a:gd name="T6" fmla="*/ 0 w 2"/>
              <a:gd name="T7" fmla="*/ 108 h 4"/>
              <a:gd name="T8" fmla="*/ 0 w 2"/>
              <a:gd name="T9" fmla="*/ 162 h 4"/>
              <a:gd name="T10" fmla="*/ 0 w 2"/>
              <a:gd name="T11" fmla="*/ 229 h 4"/>
              <a:gd name="T12" fmla="*/ 72 w 2"/>
              <a:gd name="T13" fmla="*/ 229 h 4"/>
              <a:gd name="T14" fmla="*/ 108 w 2"/>
              <a:gd name="T15" fmla="*/ 229 h 4"/>
              <a:gd name="T16" fmla="*/ 108 w 2"/>
              <a:gd name="T17" fmla="*/ 162 h 4"/>
              <a:gd name="T18" fmla="*/ 108 w 2"/>
              <a:gd name="T19" fmla="*/ 108 h 4"/>
              <a:gd name="T20" fmla="*/ 108 w 2"/>
              <a:gd name="T21" fmla="*/ 72 h 4"/>
              <a:gd name="T22" fmla="*/ 72 w 2"/>
              <a:gd name="T23" fmla="*/ 72 h 4"/>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2"/>
              <a:gd name="T37" fmla="*/ 0 h 4"/>
              <a:gd name="T38" fmla="*/ 2 w 2"/>
              <a:gd name="T39" fmla="*/ 4 h 4"/>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2" h="4">
                <a:moveTo>
                  <a:pt x="1" y="0"/>
                </a:moveTo>
                <a:lnTo>
                  <a:pt x="1" y="1"/>
                </a:lnTo>
                <a:lnTo>
                  <a:pt x="1" y="2"/>
                </a:lnTo>
                <a:lnTo>
                  <a:pt x="0" y="2"/>
                </a:lnTo>
                <a:lnTo>
                  <a:pt x="0" y="3"/>
                </a:lnTo>
                <a:lnTo>
                  <a:pt x="0" y="4"/>
                </a:lnTo>
                <a:lnTo>
                  <a:pt x="1" y="4"/>
                </a:lnTo>
                <a:lnTo>
                  <a:pt x="2" y="4"/>
                </a:lnTo>
                <a:lnTo>
                  <a:pt x="2" y="3"/>
                </a:lnTo>
                <a:lnTo>
                  <a:pt x="2" y="2"/>
                </a:lnTo>
                <a:lnTo>
                  <a:pt x="2" y="1"/>
                </a:lnTo>
                <a:lnTo>
                  <a:pt x="1" y="1"/>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47" name="Freeform 30">
            <a:extLst>
              <a:ext uri="{FF2B5EF4-FFF2-40B4-BE49-F238E27FC236}">
                <a16:creationId xmlns:a16="http://schemas.microsoft.com/office/drawing/2014/main" id="{00000000-0008-0000-0300-000027120000}"/>
              </a:ext>
            </a:extLst>
          </xdr:cNvPr>
          <xdr:cNvSpPr>
            <a:spLocks/>
          </xdr:cNvSpPr>
        </xdr:nvSpPr>
        <xdr:spPr bwMode="auto">
          <a:xfrm>
            <a:off x="773" y="236"/>
            <a:ext cx="4" cy="4"/>
          </a:xfrm>
          <a:custGeom>
            <a:avLst/>
            <a:gdLst>
              <a:gd name="T0" fmla="*/ 1 w 3"/>
              <a:gd name="T1" fmla="*/ 0 h 4"/>
              <a:gd name="T2" fmla="*/ 1 w 3"/>
              <a:gd name="T3" fmla="*/ 1 h 4"/>
              <a:gd name="T4" fmla="*/ 1 w 3"/>
              <a:gd name="T5" fmla="*/ 2 h 4"/>
              <a:gd name="T6" fmla="*/ 0 w 3"/>
              <a:gd name="T7" fmla="*/ 2 h 4"/>
              <a:gd name="T8" fmla="*/ 0 w 3"/>
              <a:gd name="T9" fmla="*/ 3 h 4"/>
              <a:gd name="T10" fmla="*/ 1 w 3"/>
              <a:gd name="T11" fmla="*/ 3 h 4"/>
              <a:gd name="T12" fmla="*/ 1 w 3"/>
              <a:gd name="T13" fmla="*/ 4 h 4"/>
              <a:gd name="T14" fmla="*/ 37 w 3"/>
              <a:gd name="T15" fmla="*/ 4 h 4"/>
              <a:gd name="T16" fmla="*/ 37 w 3"/>
              <a:gd name="T17" fmla="*/ 3 h 4"/>
              <a:gd name="T18" fmla="*/ 49 w 3"/>
              <a:gd name="T19" fmla="*/ 3 h 4"/>
              <a:gd name="T20" fmla="*/ 49 w 3"/>
              <a:gd name="T21" fmla="*/ 2 h 4"/>
              <a:gd name="T22" fmla="*/ 37 w 3"/>
              <a:gd name="T23" fmla="*/ 2 h 4"/>
              <a:gd name="T24" fmla="*/ 37 w 3"/>
              <a:gd name="T25" fmla="*/ 1 h 4"/>
              <a:gd name="T26" fmla="*/ 37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48" name="Freeform 31">
            <a:extLst>
              <a:ext uri="{FF2B5EF4-FFF2-40B4-BE49-F238E27FC236}">
                <a16:creationId xmlns:a16="http://schemas.microsoft.com/office/drawing/2014/main" id="{00000000-0008-0000-0300-000028120000}"/>
              </a:ext>
            </a:extLst>
          </xdr:cNvPr>
          <xdr:cNvSpPr>
            <a:spLocks/>
          </xdr:cNvSpPr>
        </xdr:nvSpPr>
        <xdr:spPr bwMode="auto">
          <a:xfrm>
            <a:off x="784" y="230"/>
            <a:ext cx="3" cy="7"/>
          </a:xfrm>
          <a:custGeom>
            <a:avLst/>
            <a:gdLst>
              <a:gd name="T0" fmla="*/ 72 w 2"/>
              <a:gd name="T1" fmla="*/ 0 h 5"/>
              <a:gd name="T2" fmla="*/ 72 w 2"/>
              <a:gd name="T3" fmla="*/ 1 h 5"/>
              <a:gd name="T4" fmla="*/ 0 w 2"/>
              <a:gd name="T5" fmla="*/ 1 h 5"/>
              <a:gd name="T6" fmla="*/ 0 w 2"/>
              <a:gd name="T7" fmla="*/ 80 h 5"/>
              <a:gd name="T8" fmla="*/ 0 w 2"/>
              <a:gd name="T9" fmla="*/ 112 h 5"/>
              <a:gd name="T10" fmla="*/ 72 w 2"/>
              <a:gd name="T11" fmla="*/ 112 h 5"/>
              <a:gd name="T12" fmla="*/ 72 w 2"/>
              <a:gd name="T13" fmla="*/ 151 h 5"/>
              <a:gd name="T14" fmla="*/ 108 w 2"/>
              <a:gd name="T15" fmla="*/ 151 h 5"/>
              <a:gd name="T16" fmla="*/ 108 w 2"/>
              <a:gd name="T17" fmla="*/ 112 h 5"/>
              <a:gd name="T18" fmla="*/ 108 w 2"/>
              <a:gd name="T19" fmla="*/ 80 h 5"/>
              <a:gd name="T20" fmla="*/ 108 w 2"/>
              <a:gd name="T21" fmla="*/ 1 h 5"/>
              <a:gd name="T22" fmla="*/ 72 w 2"/>
              <a:gd name="T23" fmla="*/ 1 h 5"/>
              <a:gd name="T24" fmla="*/ 72 w 2"/>
              <a:gd name="T25" fmla="*/ 0 h 5"/>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5"/>
              <a:gd name="T41" fmla="*/ 2 w 2"/>
              <a:gd name="T42" fmla="*/ 5 h 5"/>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5">
                <a:moveTo>
                  <a:pt x="1" y="0"/>
                </a:moveTo>
                <a:lnTo>
                  <a:pt x="1" y="1"/>
                </a:lnTo>
                <a:lnTo>
                  <a:pt x="0" y="1"/>
                </a:lnTo>
                <a:lnTo>
                  <a:pt x="0" y="3"/>
                </a:lnTo>
                <a:lnTo>
                  <a:pt x="0" y="4"/>
                </a:lnTo>
                <a:lnTo>
                  <a:pt x="1" y="4"/>
                </a:lnTo>
                <a:lnTo>
                  <a:pt x="1" y="5"/>
                </a:lnTo>
                <a:lnTo>
                  <a:pt x="2" y="5"/>
                </a:lnTo>
                <a:lnTo>
                  <a:pt x="2" y="4"/>
                </a:lnTo>
                <a:lnTo>
                  <a:pt x="2" y="3"/>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49" name="Freeform 32">
            <a:extLst>
              <a:ext uri="{FF2B5EF4-FFF2-40B4-BE49-F238E27FC236}">
                <a16:creationId xmlns:a16="http://schemas.microsoft.com/office/drawing/2014/main" id="{00000000-0008-0000-0300-000029120000}"/>
              </a:ext>
            </a:extLst>
          </xdr:cNvPr>
          <xdr:cNvSpPr>
            <a:spLocks/>
          </xdr:cNvSpPr>
        </xdr:nvSpPr>
        <xdr:spPr bwMode="auto">
          <a:xfrm>
            <a:off x="796" y="228"/>
            <a:ext cx="5" cy="8"/>
          </a:xfrm>
          <a:custGeom>
            <a:avLst/>
            <a:gdLst>
              <a:gd name="T0" fmla="*/ 287 w 3"/>
              <a:gd name="T1" fmla="*/ 0 h 5"/>
              <a:gd name="T2" fmla="*/ 287 w 3"/>
              <a:gd name="T3" fmla="*/ 138 h 5"/>
              <a:gd name="T4" fmla="*/ 172 w 3"/>
              <a:gd name="T5" fmla="*/ 138 h 5"/>
              <a:gd name="T6" fmla="*/ 172 w 3"/>
              <a:gd name="T7" fmla="*/ 354 h 5"/>
              <a:gd name="T8" fmla="*/ 0 w 3"/>
              <a:gd name="T9" fmla="*/ 354 h 5"/>
              <a:gd name="T10" fmla="*/ 0 w 3"/>
              <a:gd name="T11" fmla="*/ 438 h 5"/>
              <a:gd name="T12" fmla="*/ 172 w 3"/>
              <a:gd name="T13" fmla="*/ 438 h 5"/>
              <a:gd name="T14" fmla="*/ 172 w 3"/>
              <a:gd name="T15" fmla="*/ 566 h 5"/>
              <a:gd name="T16" fmla="*/ 287 w 3"/>
              <a:gd name="T17" fmla="*/ 566 h 5"/>
              <a:gd name="T18" fmla="*/ 478 w 3"/>
              <a:gd name="T19" fmla="*/ 566 h 5"/>
              <a:gd name="T20" fmla="*/ 478 w 3"/>
              <a:gd name="T21" fmla="*/ 438 h 5"/>
              <a:gd name="T22" fmla="*/ 478 w 3"/>
              <a:gd name="T23" fmla="*/ 354 h 5"/>
              <a:gd name="T24" fmla="*/ 287 w 3"/>
              <a:gd name="T25" fmla="*/ 354 h 5"/>
              <a:gd name="T26" fmla="*/ 287 w 3"/>
              <a:gd name="T27" fmla="*/ 138 h 5"/>
              <a:gd name="T28" fmla="*/ 287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3" y="5"/>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50" name="Freeform 33">
            <a:extLst>
              <a:ext uri="{FF2B5EF4-FFF2-40B4-BE49-F238E27FC236}">
                <a16:creationId xmlns:a16="http://schemas.microsoft.com/office/drawing/2014/main" id="{00000000-0008-0000-0300-00002A120000}"/>
              </a:ext>
            </a:extLst>
          </xdr:cNvPr>
          <xdr:cNvSpPr>
            <a:spLocks/>
          </xdr:cNvSpPr>
        </xdr:nvSpPr>
        <xdr:spPr bwMode="auto">
          <a:xfrm>
            <a:off x="803" y="234"/>
            <a:ext cx="5" cy="5"/>
          </a:xfrm>
          <a:custGeom>
            <a:avLst/>
            <a:gdLst>
              <a:gd name="T0" fmla="*/ 172 w 3"/>
              <a:gd name="T1" fmla="*/ 0 h 4"/>
              <a:gd name="T2" fmla="*/ 172 w 3"/>
              <a:gd name="T3" fmla="*/ 1 h 4"/>
              <a:gd name="T4" fmla="*/ 0 w 3"/>
              <a:gd name="T5" fmla="*/ 1 h 4"/>
              <a:gd name="T6" fmla="*/ 0 w 3"/>
              <a:gd name="T7" fmla="*/ 25 h 4"/>
              <a:gd name="T8" fmla="*/ 0 w 3"/>
              <a:gd name="T9" fmla="*/ 31 h 4"/>
              <a:gd name="T10" fmla="*/ 172 w 3"/>
              <a:gd name="T11" fmla="*/ 31 h 4"/>
              <a:gd name="T12" fmla="*/ 172 w 3"/>
              <a:gd name="T13" fmla="*/ 36 h 4"/>
              <a:gd name="T14" fmla="*/ 287 w 3"/>
              <a:gd name="T15" fmla="*/ 36 h 4"/>
              <a:gd name="T16" fmla="*/ 287 w 3"/>
              <a:gd name="T17" fmla="*/ 31 h 4"/>
              <a:gd name="T18" fmla="*/ 478 w 3"/>
              <a:gd name="T19" fmla="*/ 31 h 4"/>
              <a:gd name="T20" fmla="*/ 478 w 3"/>
              <a:gd name="T21" fmla="*/ 25 h 4"/>
              <a:gd name="T22" fmla="*/ 287 w 3"/>
              <a:gd name="T23" fmla="*/ 25 h 4"/>
              <a:gd name="T24" fmla="*/ 287 w 3"/>
              <a:gd name="T25" fmla="*/ 1 h 4"/>
              <a:gd name="T26" fmla="*/ 172 w 3"/>
              <a:gd name="T27" fmla="*/ 1 h 4"/>
              <a:gd name="T28" fmla="*/ 172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0" y="1"/>
                </a:lnTo>
                <a:lnTo>
                  <a:pt x="0" y="2"/>
                </a:lnTo>
                <a:lnTo>
                  <a:pt x="0" y="3"/>
                </a:lnTo>
                <a:lnTo>
                  <a:pt x="1" y="3"/>
                </a:lnTo>
                <a:lnTo>
                  <a:pt x="1" y="4"/>
                </a:lnTo>
                <a:lnTo>
                  <a:pt x="2" y="4"/>
                </a:lnTo>
                <a:lnTo>
                  <a:pt x="2" y="3"/>
                </a:lnTo>
                <a:lnTo>
                  <a:pt x="3" y="3"/>
                </a:lnTo>
                <a:lnTo>
                  <a:pt x="3" y="2"/>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51" name="Freeform 34">
            <a:extLst>
              <a:ext uri="{FF2B5EF4-FFF2-40B4-BE49-F238E27FC236}">
                <a16:creationId xmlns:a16="http://schemas.microsoft.com/office/drawing/2014/main" id="{00000000-0008-0000-0300-00002B120000}"/>
              </a:ext>
            </a:extLst>
          </xdr:cNvPr>
          <xdr:cNvSpPr>
            <a:spLocks/>
          </xdr:cNvSpPr>
        </xdr:nvSpPr>
        <xdr:spPr bwMode="auto">
          <a:xfrm>
            <a:off x="818" y="228"/>
            <a:ext cx="2" cy="8"/>
          </a:xfrm>
          <a:custGeom>
            <a:avLst/>
            <a:gdLst>
              <a:gd name="T0" fmla="*/ 1 w 3"/>
              <a:gd name="T1" fmla="*/ 0 h 5"/>
              <a:gd name="T2" fmla="*/ 1 w 3"/>
              <a:gd name="T3" fmla="*/ 138 h 5"/>
              <a:gd name="T4" fmla="*/ 1 w 3"/>
              <a:gd name="T5" fmla="*/ 138 h 5"/>
              <a:gd name="T6" fmla="*/ 1 w 3"/>
              <a:gd name="T7" fmla="*/ 354 h 5"/>
              <a:gd name="T8" fmla="*/ 0 w 3"/>
              <a:gd name="T9" fmla="*/ 354 h 5"/>
              <a:gd name="T10" fmla="*/ 0 w 3"/>
              <a:gd name="T11" fmla="*/ 438 h 5"/>
              <a:gd name="T12" fmla="*/ 1 w 3"/>
              <a:gd name="T13" fmla="*/ 438 h 5"/>
              <a:gd name="T14" fmla="*/ 1 w 3"/>
              <a:gd name="T15" fmla="*/ 566 h 5"/>
              <a:gd name="T16" fmla="*/ 1 w 3"/>
              <a:gd name="T17" fmla="*/ 566 h 5"/>
              <a:gd name="T18" fmla="*/ 1 w 3"/>
              <a:gd name="T19" fmla="*/ 438 h 5"/>
              <a:gd name="T20" fmla="*/ 1 w 3"/>
              <a:gd name="T21" fmla="*/ 438 h 5"/>
              <a:gd name="T22" fmla="*/ 1 w 3"/>
              <a:gd name="T23" fmla="*/ 354 h 5"/>
              <a:gd name="T24" fmla="*/ 1 w 3"/>
              <a:gd name="T25" fmla="*/ 354 h 5"/>
              <a:gd name="T26" fmla="*/ 1 w 3"/>
              <a:gd name="T27" fmla="*/ 138 h 5"/>
              <a:gd name="T28" fmla="*/ 1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2" y="4"/>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52" name="Freeform 35">
            <a:extLst>
              <a:ext uri="{FF2B5EF4-FFF2-40B4-BE49-F238E27FC236}">
                <a16:creationId xmlns:a16="http://schemas.microsoft.com/office/drawing/2014/main" id="{00000000-0008-0000-0300-00002C120000}"/>
              </a:ext>
            </a:extLst>
          </xdr:cNvPr>
          <xdr:cNvSpPr>
            <a:spLocks/>
          </xdr:cNvSpPr>
        </xdr:nvSpPr>
        <xdr:spPr bwMode="auto">
          <a:xfrm>
            <a:off x="828" y="226"/>
            <a:ext cx="1" cy="5"/>
          </a:xfrm>
          <a:custGeom>
            <a:avLst/>
            <a:gdLst>
              <a:gd name="T0" fmla="*/ 1 w 2"/>
              <a:gd name="T1" fmla="*/ 0 h 4"/>
              <a:gd name="T2" fmla="*/ 1 w 2"/>
              <a:gd name="T3" fmla="*/ 1 h 4"/>
              <a:gd name="T4" fmla="*/ 0 w 2"/>
              <a:gd name="T5" fmla="*/ 1 h 4"/>
              <a:gd name="T6" fmla="*/ 0 w 2"/>
              <a:gd name="T7" fmla="*/ 25 h 4"/>
              <a:gd name="T8" fmla="*/ 0 w 2"/>
              <a:gd name="T9" fmla="*/ 31 h 4"/>
              <a:gd name="T10" fmla="*/ 0 w 2"/>
              <a:gd name="T11" fmla="*/ 36 h 4"/>
              <a:gd name="T12" fmla="*/ 1 w 2"/>
              <a:gd name="T13" fmla="*/ 36 h 4"/>
              <a:gd name="T14" fmla="*/ 1 w 2"/>
              <a:gd name="T15" fmla="*/ 36 h 4"/>
              <a:gd name="T16" fmla="*/ 1 w 2"/>
              <a:gd name="T17" fmla="*/ 31 h 4"/>
              <a:gd name="T18" fmla="*/ 1 w 2"/>
              <a:gd name="T19" fmla="*/ 25 h 4"/>
              <a:gd name="T20" fmla="*/ 1 w 2"/>
              <a:gd name="T21" fmla="*/ 1 h 4"/>
              <a:gd name="T22" fmla="*/ 1 w 2"/>
              <a:gd name="T23" fmla="*/ 1 h 4"/>
              <a:gd name="T24" fmla="*/ 1 w 2"/>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4"/>
              <a:gd name="T41" fmla="*/ 2 w 2"/>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4">
                <a:moveTo>
                  <a:pt x="1" y="0"/>
                </a:moveTo>
                <a:lnTo>
                  <a:pt x="1" y="1"/>
                </a:lnTo>
                <a:lnTo>
                  <a:pt x="0" y="1"/>
                </a:lnTo>
                <a:lnTo>
                  <a:pt x="0" y="2"/>
                </a:lnTo>
                <a:lnTo>
                  <a:pt x="0" y="3"/>
                </a:lnTo>
                <a:lnTo>
                  <a:pt x="0" y="4"/>
                </a:lnTo>
                <a:lnTo>
                  <a:pt x="1" y="4"/>
                </a:lnTo>
                <a:lnTo>
                  <a:pt x="2" y="4"/>
                </a:lnTo>
                <a:lnTo>
                  <a:pt x="2" y="3"/>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53" name="Freeform 36">
            <a:extLst>
              <a:ext uri="{FF2B5EF4-FFF2-40B4-BE49-F238E27FC236}">
                <a16:creationId xmlns:a16="http://schemas.microsoft.com/office/drawing/2014/main" id="{00000000-0008-0000-0300-00002D120000}"/>
              </a:ext>
            </a:extLst>
          </xdr:cNvPr>
          <xdr:cNvSpPr>
            <a:spLocks/>
          </xdr:cNvSpPr>
        </xdr:nvSpPr>
        <xdr:spPr bwMode="auto">
          <a:xfrm>
            <a:off x="842" y="226"/>
            <a:ext cx="3" cy="5"/>
          </a:xfrm>
          <a:custGeom>
            <a:avLst/>
            <a:gdLst>
              <a:gd name="T0" fmla="*/ 1 w 3"/>
              <a:gd name="T1" fmla="*/ 0 h 4"/>
              <a:gd name="T2" fmla="*/ 1 w 3"/>
              <a:gd name="T3" fmla="*/ 1 h 4"/>
              <a:gd name="T4" fmla="*/ 1 w 3"/>
              <a:gd name="T5" fmla="*/ 25 h 4"/>
              <a:gd name="T6" fmla="*/ 0 w 3"/>
              <a:gd name="T7" fmla="*/ 25 h 4"/>
              <a:gd name="T8" fmla="*/ 0 w 3"/>
              <a:gd name="T9" fmla="*/ 31 h 4"/>
              <a:gd name="T10" fmla="*/ 1 w 3"/>
              <a:gd name="T11" fmla="*/ 31 h 4"/>
              <a:gd name="T12" fmla="*/ 1 w 3"/>
              <a:gd name="T13" fmla="*/ 36 h 4"/>
              <a:gd name="T14" fmla="*/ 2 w 3"/>
              <a:gd name="T15" fmla="*/ 36 h 4"/>
              <a:gd name="T16" fmla="*/ 2 w 3"/>
              <a:gd name="T17" fmla="*/ 31 h 4"/>
              <a:gd name="T18" fmla="*/ 3 w 3"/>
              <a:gd name="T19" fmla="*/ 31 h 4"/>
              <a:gd name="T20" fmla="*/ 3 w 3"/>
              <a:gd name="T21" fmla="*/ 25 h 4"/>
              <a:gd name="T22" fmla="*/ 2 w 3"/>
              <a:gd name="T23" fmla="*/ 25 h 4"/>
              <a:gd name="T24" fmla="*/ 2 w 3"/>
              <a:gd name="T25" fmla="*/ 1 h 4"/>
              <a:gd name="T26" fmla="*/ 2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Rectangle 37">
            <a:extLst>
              <a:ext uri="{FF2B5EF4-FFF2-40B4-BE49-F238E27FC236}">
                <a16:creationId xmlns:a16="http://schemas.microsoft.com/office/drawing/2014/main" id="{00000000-0008-0000-0300-000026000000}"/>
              </a:ext>
            </a:extLst>
          </xdr:cNvPr>
          <xdr:cNvSpPr>
            <a:spLocks noChangeArrowheads="1"/>
          </xdr:cNvSpPr>
        </xdr:nvSpPr>
        <xdr:spPr bwMode="auto">
          <a:xfrm>
            <a:off x="814" y="238"/>
            <a:ext cx="14" cy="14"/>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Ｓ</a:t>
            </a:r>
          </a:p>
        </xdr:txBody>
      </xdr:sp>
      <xdr:sp macro="" textlink="">
        <xdr:nvSpPr>
          <xdr:cNvPr id="4655" name="Line 38">
            <a:extLst>
              <a:ext uri="{FF2B5EF4-FFF2-40B4-BE49-F238E27FC236}">
                <a16:creationId xmlns:a16="http://schemas.microsoft.com/office/drawing/2014/main" id="{00000000-0008-0000-0300-00002F120000}"/>
              </a:ext>
            </a:extLst>
          </xdr:cNvPr>
          <xdr:cNvSpPr>
            <a:spLocks noChangeShapeType="1"/>
          </xdr:cNvSpPr>
        </xdr:nvSpPr>
        <xdr:spPr bwMode="auto">
          <a:xfrm>
            <a:off x="824" y="251"/>
            <a:ext cx="4" cy="2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Rectangle 39">
            <a:extLst>
              <a:ext uri="{FF2B5EF4-FFF2-40B4-BE49-F238E27FC236}">
                <a16:creationId xmlns:a16="http://schemas.microsoft.com/office/drawing/2014/main" id="{00000000-0008-0000-0300-000028000000}"/>
              </a:ext>
            </a:extLst>
          </xdr:cNvPr>
          <xdr:cNvSpPr>
            <a:spLocks noChangeArrowheads="1"/>
          </xdr:cNvSpPr>
        </xdr:nvSpPr>
        <xdr:spPr bwMode="auto">
          <a:xfrm>
            <a:off x="812" y="274"/>
            <a:ext cx="7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屋根投影面積</a:t>
            </a:r>
          </a:p>
        </xdr:txBody>
      </xdr:sp>
      <xdr:sp macro="" textlink="">
        <xdr:nvSpPr>
          <xdr:cNvPr id="41" name="Rectangle 40">
            <a:extLst>
              <a:ext uri="{FF2B5EF4-FFF2-40B4-BE49-F238E27FC236}">
                <a16:creationId xmlns:a16="http://schemas.microsoft.com/office/drawing/2014/main" id="{00000000-0008-0000-0300-000029000000}"/>
              </a:ext>
            </a:extLst>
          </xdr:cNvPr>
          <xdr:cNvSpPr>
            <a:spLocks noChangeArrowheads="1"/>
          </xdr:cNvSpPr>
        </xdr:nvSpPr>
        <xdr:spPr bwMode="auto">
          <a:xfrm>
            <a:off x="838" y="154"/>
            <a:ext cx="8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体積） </a:t>
            </a:r>
          </a:p>
        </xdr:txBody>
      </xdr:sp>
      <xdr:sp macro="" textlink="">
        <xdr:nvSpPr>
          <xdr:cNvPr id="42" name="Rectangle 41">
            <a:extLst>
              <a:ext uri="{FF2B5EF4-FFF2-40B4-BE49-F238E27FC236}">
                <a16:creationId xmlns:a16="http://schemas.microsoft.com/office/drawing/2014/main" id="{00000000-0008-0000-0300-00002A000000}"/>
              </a:ext>
            </a:extLst>
          </xdr:cNvPr>
          <xdr:cNvSpPr>
            <a:spLocks noChangeArrowheads="1"/>
          </xdr:cNvSpPr>
        </xdr:nvSpPr>
        <xdr:spPr bwMode="auto">
          <a:xfrm>
            <a:off x="819" y="154"/>
            <a:ext cx="14" cy="16"/>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Ｗ</a:t>
            </a:r>
          </a:p>
        </xdr:txBody>
      </xdr:sp>
      <xdr:sp macro="" textlink="">
        <xdr:nvSpPr>
          <xdr:cNvPr id="4659" name="Line 42">
            <a:extLst>
              <a:ext uri="{FF2B5EF4-FFF2-40B4-BE49-F238E27FC236}">
                <a16:creationId xmlns:a16="http://schemas.microsoft.com/office/drawing/2014/main" id="{00000000-0008-0000-0300-000033120000}"/>
              </a:ext>
            </a:extLst>
          </xdr:cNvPr>
          <xdr:cNvSpPr>
            <a:spLocks noChangeShapeType="1"/>
          </xdr:cNvSpPr>
        </xdr:nvSpPr>
        <xdr:spPr bwMode="auto">
          <a:xfrm flipH="1">
            <a:off x="808" y="165"/>
            <a:ext cx="9" cy="19"/>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60" name="Line 43">
            <a:extLst>
              <a:ext uri="{FF2B5EF4-FFF2-40B4-BE49-F238E27FC236}">
                <a16:creationId xmlns:a16="http://schemas.microsoft.com/office/drawing/2014/main" id="{00000000-0008-0000-0300-000034120000}"/>
              </a:ext>
            </a:extLst>
          </xdr:cNvPr>
          <xdr:cNvSpPr>
            <a:spLocks noChangeShapeType="1"/>
          </xdr:cNvSpPr>
        </xdr:nvSpPr>
        <xdr:spPr bwMode="auto">
          <a:xfrm>
            <a:off x="873" y="191"/>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61" name="Line 44">
            <a:extLst>
              <a:ext uri="{FF2B5EF4-FFF2-40B4-BE49-F238E27FC236}">
                <a16:creationId xmlns:a16="http://schemas.microsoft.com/office/drawing/2014/main" id="{00000000-0008-0000-0300-000035120000}"/>
              </a:ext>
            </a:extLst>
          </xdr:cNvPr>
          <xdr:cNvSpPr>
            <a:spLocks noChangeShapeType="1"/>
          </xdr:cNvSpPr>
        </xdr:nvSpPr>
        <xdr:spPr bwMode="auto">
          <a:xfrm flipH="1">
            <a:off x="872" y="191"/>
            <a:ext cx="1"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62" name="Line 45">
            <a:extLst>
              <a:ext uri="{FF2B5EF4-FFF2-40B4-BE49-F238E27FC236}">
                <a16:creationId xmlns:a16="http://schemas.microsoft.com/office/drawing/2014/main" id="{00000000-0008-0000-0300-000036120000}"/>
              </a:ext>
            </a:extLst>
          </xdr:cNvPr>
          <xdr:cNvSpPr>
            <a:spLocks noChangeShapeType="1"/>
          </xdr:cNvSpPr>
        </xdr:nvSpPr>
        <xdr:spPr bwMode="auto">
          <a:xfrm>
            <a:off x="873" y="191"/>
            <a:ext cx="2"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63" name="Line 46">
            <a:extLst>
              <a:ext uri="{FF2B5EF4-FFF2-40B4-BE49-F238E27FC236}">
                <a16:creationId xmlns:a16="http://schemas.microsoft.com/office/drawing/2014/main" id="{00000000-0008-0000-0300-000037120000}"/>
              </a:ext>
            </a:extLst>
          </xdr:cNvPr>
          <xdr:cNvSpPr>
            <a:spLocks noChangeShapeType="1"/>
          </xdr:cNvSpPr>
        </xdr:nvSpPr>
        <xdr:spPr bwMode="auto">
          <a:xfrm>
            <a:off x="872" y="231"/>
            <a:ext cx="1"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64" name="Line 47">
            <a:extLst>
              <a:ext uri="{FF2B5EF4-FFF2-40B4-BE49-F238E27FC236}">
                <a16:creationId xmlns:a16="http://schemas.microsoft.com/office/drawing/2014/main" id="{00000000-0008-0000-0300-000038120000}"/>
              </a:ext>
            </a:extLst>
          </xdr:cNvPr>
          <xdr:cNvSpPr>
            <a:spLocks noChangeShapeType="1"/>
          </xdr:cNvSpPr>
        </xdr:nvSpPr>
        <xdr:spPr bwMode="auto">
          <a:xfrm flipV="1">
            <a:off x="873" y="231"/>
            <a:ext cx="2"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Rectangle 48">
            <a:extLst>
              <a:ext uri="{FF2B5EF4-FFF2-40B4-BE49-F238E27FC236}">
                <a16:creationId xmlns:a16="http://schemas.microsoft.com/office/drawing/2014/main" id="{00000000-0008-0000-0300-000031000000}"/>
              </a:ext>
            </a:extLst>
          </xdr:cNvPr>
          <xdr:cNvSpPr>
            <a:spLocks noChangeArrowheads="1"/>
          </xdr:cNvSpPr>
        </xdr:nvSpPr>
        <xdr:spPr bwMode="auto">
          <a:xfrm>
            <a:off x="904" y="202"/>
            <a:ext cx="71" cy="17"/>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strike="noStrike">
                <a:solidFill>
                  <a:srgbClr val="000000"/>
                </a:solidFill>
                <a:latin typeface="ＭＳ ゴシック"/>
                <a:ea typeface="ＭＳ ゴシック"/>
              </a:rPr>
              <a:t>降雨強度</a:t>
            </a:r>
          </a:p>
        </xdr:txBody>
      </xdr:sp>
      <xdr:sp macro="" textlink="">
        <xdr:nvSpPr>
          <xdr:cNvPr id="4666" name="Line 49">
            <a:extLst>
              <a:ext uri="{FF2B5EF4-FFF2-40B4-BE49-F238E27FC236}">
                <a16:creationId xmlns:a16="http://schemas.microsoft.com/office/drawing/2014/main" id="{00000000-0008-0000-0300-00003A120000}"/>
              </a:ext>
            </a:extLst>
          </xdr:cNvPr>
          <xdr:cNvSpPr>
            <a:spLocks noChangeShapeType="1"/>
          </xdr:cNvSpPr>
        </xdr:nvSpPr>
        <xdr:spPr bwMode="auto">
          <a:xfrm>
            <a:off x="793" y="220"/>
            <a:ext cx="69" cy="18"/>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667" name="Line 50">
            <a:extLst>
              <a:ext uri="{FF2B5EF4-FFF2-40B4-BE49-F238E27FC236}">
                <a16:creationId xmlns:a16="http://schemas.microsoft.com/office/drawing/2014/main" id="{00000000-0008-0000-0300-00003B120000}"/>
              </a:ext>
            </a:extLst>
          </xdr:cNvPr>
          <xdr:cNvSpPr>
            <a:spLocks noChangeShapeType="1"/>
          </xdr:cNvSpPr>
        </xdr:nvSpPr>
        <xdr:spPr bwMode="auto">
          <a:xfrm flipV="1">
            <a:off x="743" y="218"/>
            <a:ext cx="50" cy="23"/>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668" name="Line 51">
            <a:extLst>
              <a:ext uri="{FF2B5EF4-FFF2-40B4-BE49-F238E27FC236}">
                <a16:creationId xmlns:a16="http://schemas.microsoft.com/office/drawing/2014/main" id="{00000000-0008-0000-0300-00003C120000}"/>
              </a:ext>
            </a:extLst>
          </xdr:cNvPr>
          <xdr:cNvSpPr>
            <a:spLocks noChangeShapeType="1"/>
          </xdr:cNvSpPr>
        </xdr:nvSpPr>
        <xdr:spPr bwMode="auto">
          <a:xfrm>
            <a:off x="743" y="195"/>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69" name="Line 52">
            <a:extLst>
              <a:ext uri="{FF2B5EF4-FFF2-40B4-BE49-F238E27FC236}">
                <a16:creationId xmlns:a16="http://schemas.microsoft.com/office/drawing/2014/main" id="{00000000-0008-0000-0300-00003D120000}"/>
              </a:ext>
            </a:extLst>
          </xdr:cNvPr>
          <xdr:cNvSpPr>
            <a:spLocks noChangeShapeType="1"/>
          </xdr:cNvSpPr>
        </xdr:nvSpPr>
        <xdr:spPr bwMode="auto">
          <a:xfrm>
            <a:off x="814" y="212"/>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70" name="Line 53">
            <a:extLst>
              <a:ext uri="{FF2B5EF4-FFF2-40B4-BE49-F238E27FC236}">
                <a16:creationId xmlns:a16="http://schemas.microsoft.com/office/drawing/2014/main" id="{00000000-0008-0000-0300-00003E120000}"/>
              </a:ext>
            </a:extLst>
          </xdr:cNvPr>
          <xdr:cNvSpPr>
            <a:spLocks noChangeShapeType="1"/>
          </xdr:cNvSpPr>
        </xdr:nvSpPr>
        <xdr:spPr bwMode="auto">
          <a:xfrm flipH="1">
            <a:off x="863" y="191"/>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Rectangle 54">
            <a:extLst>
              <a:ext uri="{FF2B5EF4-FFF2-40B4-BE49-F238E27FC236}">
                <a16:creationId xmlns:a16="http://schemas.microsoft.com/office/drawing/2014/main" id="{00000000-0008-0000-0300-000037000000}"/>
              </a:ext>
            </a:extLst>
          </xdr:cNvPr>
          <xdr:cNvSpPr>
            <a:spLocks noChangeArrowheads="1"/>
          </xdr:cNvSpPr>
        </xdr:nvSpPr>
        <xdr:spPr bwMode="auto">
          <a:xfrm>
            <a:off x="878" y="201"/>
            <a:ext cx="23" cy="19"/>
          </a:xfrm>
          <a:prstGeom prst="rect">
            <a:avLst/>
          </a:prstGeom>
          <a:solidFill>
            <a:srgbClr val="000000"/>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1" i="0" strike="noStrike">
                <a:solidFill>
                  <a:srgbClr val="FFFFFF"/>
                </a:solidFill>
                <a:latin typeface="MS UI Gothic"/>
                <a:ea typeface="MS UI Gothic"/>
              </a:rPr>
              <a:t>ａ</a:t>
            </a:r>
          </a:p>
        </xdr:txBody>
      </xdr:sp>
    </xdr:grpSp>
    <xdr:clientData/>
  </xdr:twoCellAnchor>
  <xdr:twoCellAnchor>
    <xdr:from>
      <xdr:col>21</xdr:col>
      <xdr:colOff>63214</xdr:colOff>
      <xdr:row>25</xdr:row>
      <xdr:rowOff>85717</xdr:rowOff>
    </xdr:from>
    <xdr:to>
      <xdr:col>28</xdr:col>
      <xdr:colOff>194431</xdr:colOff>
      <xdr:row>29</xdr:row>
      <xdr:rowOff>56818</xdr:rowOff>
    </xdr:to>
    <xdr:grpSp>
      <xdr:nvGrpSpPr>
        <xdr:cNvPr id="4565" name="Group 55">
          <a:extLst>
            <a:ext uri="{FF2B5EF4-FFF2-40B4-BE49-F238E27FC236}">
              <a16:creationId xmlns:a16="http://schemas.microsoft.com/office/drawing/2014/main" id="{00000000-0008-0000-0300-0000D5110000}"/>
            </a:ext>
          </a:extLst>
        </xdr:cNvPr>
        <xdr:cNvGrpSpPr>
          <a:grpSpLocks/>
        </xdr:cNvGrpSpPr>
      </xdr:nvGrpSpPr>
      <xdr:grpSpPr bwMode="auto">
        <a:xfrm>
          <a:off x="5442934" y="4611997"/>
          <a:ext cx="1624737" cy="679761"/>
          <a:chOff x="491" y="519"/>
          <a:chExt cx="153" cy="70"/>
        </a:xfrm>
      </xdr:grpSpPr>
      <xdr:sp macro="" textlink="">
        <xdr:nvSpPr>
          <xdr:cNvPr id="57" name="Rectangle 56">
            <a:extLst>
              <a:ext uri="{FF2B5EF4-FFF2-40B4-BE49-F238E27FC236}">
                <a16:creationId xmlns:a16="http://schemas.microsoft.com/office/drawing/2014/main" id="{00000000-0008-0000-0300-000039000000}"/>
              </a:ext>
            </a:extLst>
          </xdr:cNvPr>
          <xdr:cNvSpPr>
            <a:spLocks noChangeArrowheads="1"/>
          </xdr:cNvSpPr>
        </xdr:nvSpPr>
        <xdr:spPr bwMode="auto">
          <a:xfrm>
            <a:off x="538" y="562"/>
            <a:ext cx="75" cy="27"/>
          </a:xfrm>
          <a:prstGeom prst="rect">
            <a:avLst/>
          </a:prstGeom>
          <a:noFill/>
          <a:ln w="9525">
            <a:noFill/>
            <a:miter lim="800000"/>
            <a:headEnd/>
            <a:tailEnd/>
          </a:ln>
        </xdr:spPr>
        <xdr:txBody>
          <a:bodyPr wrap="none" lIns="0" tIns="0" rIns="0" bIns="0" anchor="t" upright="1">
            <a:spAutoFit/>
          </a:bodyPr>
          <a:lstStyle/>
          <a:p>
            <a:pPr algn="ctr" rtl="0">
              <a:defRPr sz="1000"/>
            </a:pPr>
            <a:r>
              <a:rPr lang="en-US" altLang="ja-JP" sz="800" b="0" i="0" strike="noStrike">
                <a:solidFill>
                  <a:srgbClr val="000000"/>
                </a:solidFill>
                <a:latin typeface="MS UI Gothic"/>
                <a:ea typeface="MS UI Gothic"/>
              </a:rPr>
              <a:t>A (</a:t>
            </a:r>
            <a:r>
              <a:rPr lang="ja-JP" altLang="en-US" sz="800" b="0" i="0" strike="noStrike">
                <a:solidFill>
                  <a:srgbClr val="000000"/>
                </a:solidFill>
                <a:latin typeface="MS UI Gothic"/>
                <a:ea typeface="MS UI Gothic"/>
              </a:rPr>
              <a:t>排水有効断面積</a:t>
            </a:r>
            <a:r>
              <a:rPr lang="en-US" altLang="ja-JP" sz="800" b="0" i="0" strike="noStrike">
                <a:solidFill>
                  <a:srgbClr val="000000"/>
                </a:solidFill>
                <a:latin typeface="MS UI Gothic"/>
                <a:ea typeface="MS UI Gothic"/>
              </a:rPr>
              <a:t>)</a:t>
            </a:r>
          </a:p>
          <a:p>
            <a:pPr algn="ctr" rtl="0">
              <a:defRPr sz="1000"/>
            </a:pPr>
            <a:r>
              <a:rPr lang="en-US" altLang="ja-JP" sz="800" b="0" i="0" strike="noStrike">
                <a:solidFill>
                  <a:srgbClr val="000000"/>
                </a:solidFill>
                <a:latin typeface="MS UI Gothic"/>
                <a:ea typeface="MS UI Gothic"/>
              </a:rPr>
              <a:t>L (</a:t>
            </a:r>
            <a:r>
              <a:rPr lang="ja-JP" altLang="en-US" sz="800" b="0" i="0" strike="noStrike">
                <a:solidFill>
                  <a:srgbClr val="000000"/>
                </a:solidFill>
                <a:latin typeface="MS UI Gothic"/>
                <a:ea typeface="MS UI Gothic"/>
              </a:rPr>
              <a:t>潤辺</a:t>
            </a:r>
            <a:r>
              <a:rPr lang="en-US" altLang="ja-JP" sz="800" b="0" i="0" strike="noStrike">
                <a:solidFill>
                  <a:srgbClr val="000000"/>
                </a:solidFill>
                <a:latin typeface="MS UI Gothic"/>
                <a:ea typeface="MS UI Gothic"/>
              </a:rPr>
              <a:t>)</a:t>
            </a:r>
          </a:p>
        </xdr:txBody>
      </xdr:sp>
      <xdr:sp macro="" textlink="">
        <xdr:nvSpPr>
          <xdr:cNvPr id="58" name="Rectangle 57">
            <a:extLst>
              <a:ext uri="{FF2B5EF4-FFF2-40B4-BE49-F238E27FC236}">
                <a16:creationId xmlns:a16="http://schemas.microsoft.com/office/drawing/2014/main" id="{00000000-0008-0000-0300-00003A000000}"/>
              </a:ext>
            </a:extLst>
          </xdr:cNvPr>
          <xdr:cNvSpPr>
            <a:spLocks noChangeArrowheads="1"/>
          </xdr:cNvSpPr>
        </xdr:nvSpPr>
        <xdr:spPr bwMode="auto">
          <a:xfrm>
            <a:off x="629" y="573"/>
            <a:ext cx="15" cy="1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〔m〕</a:t>
            </a:r>
          </a:p>
        </xdr:txBody>
      </xdr:sp>
      <xdr:sp macro="" textlink="">
        <xdr:nvSpPr>
          <xdr:cNvPr id="4622" name="Line 58">
            <a:extLst>
              <a:ext uri="{FF2B5EF4-FFF2-40B4-BE49-F238E27FC236}">
                <a16:creationId xmlns:a16="http://schemas.microsoft.com/office/drawing/2014/main" id="{00000000-0008-0000-0300-00000E120000}"/>
              </a:ext>
            </a:extLst>
          </xdr:cNvPr>
          <xdr:cNvSpPr>
            <a:spLocks noChangeShapeType="1"/>
          </xdr:cNvSpPr>
        </xdr:nvSpPr>
        <xdr:spPr bwMode="auto">
          <a:xfrm flipV="1">
            <a:off x="531" y="575"/>
            <a:ext cx="8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0" name="Rectangle 59">
            <a:extLst>
              <a:ext uri="{FF2B5EF4-FFF2-40B4-BE49-F238E27FC236}">
                <a16:creationId xmlns:a16="http://schemas.microsoft.com/office/drawing/2014/main" id="{00000000-0008-0000-0300-00003C000000}"/>
              </a:ext>
            </a:extLst>
          </xdr:cNvPr>
          <xdr:cNvSpPr>
            <a:spLocks noChangeArrowheads="1"/>
          </xdr:cNvSpPr>
        </xdr:nvSpPr>
        <xdr:spPr bwMode="auto">
          <a:xfrm>
            <a:off x="491" y="519"/>
            <a:ext cx="110" cy="40"/>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Q=</a:t>
            </a:r>
            <a:r>
              <a:rPr lang="ja-JP" altLang="en-US" sz="800" b="0" i="0" strike="noStrike">
                <a:solidFill>
                  <a:srgbClr val="000000"/>
                </a:solidFill>
                <a:latin typeface="MS UI Gothic"/>
                <a:ea typeface="MS UI Gothic"/>
              </a:rPr>
              <a:t>軒とい排水量</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ｓ</a:t>
            </a:r>
            <a:r>
              <a:rPr lang="en-US" altLang="ja-JP"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K=</a:t>
            </a:r>
            <a:r>
              <a:rPr lang="ja-JP" altLang="en-US" sz="800" b="0" i="0" strike="noStrike">
                <a:solidFill>
                  <a:srgbClr val="000000"/>
                </a:solidFill>
                <a:latin typeface="MS UI Gothic"/>
                <a:ea typeface="MS UI Gothic"/>
              </a:rPr>
              <a:t>安全率</a:t>
            </a:r>
          </a:p>
          <a:p>
            <a:pPr algn="l" rtl="0">
              <a:defRPr sz="1000"/>
            </a:pPr>
            <a:r>
              <a:rPr lang="en-US" altLang="ja-JP" sz="800" b="0" i="0" strike="noStrike">
                <a:solidFill>
                  <a:srgbClr val="000000"/>
                </a:solidFill>
                <a:latin typeface="MS UI Gothic"/>
                <a:ea typeface="MS UI Gothic"/>
              </a:rPr>
              <a:t>A=</a:t>
            </a:r>
            <a:r>
              <a:rPr lang="ja-JP" altLang="en-US" sz="800" b="0" i="0" strike="noStrike">
                <a:solidFill>
                  <a:srgbClr val="000000"/>
                </a:solidFill>
                <a:latin typeface="MS UI Gothic"/>
                <a:ea typeface="MS UI Gothic"/>
              </a:rPr>
              <a:t>軒とい排水有効断面積</a:t>
            </a:r>
            <a:r>
              <a:rPr lang="en-US" altLang="ja-JP" sz="800" b="0" i="0" strike="noStrike">
                <a:solidFill>
                  <a:srgbClr val="000000"/>
                </a:solidFill>
                <a:latin typeface="MS UI Gothic"/>
                <a:ea typeface="MS UI Gothic"/>
              </a:rPr>
              <a:t>〔㎡〕</a:t>
            </a:r>
          </a:p>
        </xdr:txBody>
      </xdr:sp>
      <xdr:sp macro="" textlink="">
        <xdr:nvSpPr>
          <xdr:cNvPr id="61" name="Rectangle 60">
            <a:extLst>
              <a:ext uri="{FF2B5EF4-FFF2-40B4-BE49-F238E27FC236}">
                <a16:creationId xmlns:a16="http://schemas.microsoft.com/office/drawing/2014/main" id="{00000000-0008-0000-0300-00003D000000}"/>
              </a:ext>
            </a:extLst>
          </xdr:cNvPr>
          <xdr:cNvSpPr>
            <a:spLocks noChangeArrowheads="1"/>
          </xdr:cNvSpPr>
        </xdr:nvSpPr>
        <xdr:spPr bwMode="auto">
          <a:xfrm>
            <a:off x="491" y="565"/>
            <a:ext cx="32" cy="1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R=</a:t>
            </a:r>
            <a:r>
              <a:rPr lang="ja-JP" altLang="en-US" sz="800" b="0" i="0" strike="noStrike">
                <a:solidFill>
                  <a:srgbClr val="000000"/>
                </a:solidFill>
                <a:latin typeface="MS UI Gothic"/>
                <a:ea typeface="MS UI Gothic"/>
              </a:rPr>
              <a:t>径深</a:t>
            </a:r>
            <a:r>
              <a:rPr lang="en-US" altLang="ja-JP" sz="800" b="0" i="0" strike="noStrike">
                <a:solidFill>
                  <a:srgbClr val="000000"/>
                </a:solidFill>
                <a:latin typeface="MS UI Gothic"/>
                <a:ea typeface="MS UI Gothic"/>
              </a:rPr>
              <a:t>=</a:t>
            </a:r>
          </a:p>
        </xdr:txBody>
      </xdr:sp>
      <xdr:sp macro="" textlink="">
        <xdr:nvSpPr>
          <xdr:cNvPr id="62" name="Rectangle 61">
            <a:extLst>
              <a:ext uri="{FF2B5EF4-FFF2-40B4-BE49-F238E27FC236}">
                <a16:creationId xmlns:a16="http://schemas.microsoft.com/office/drawing/2014/main" id="{00000000-0008-0000-0300-00003E000000}"/>
              </a:ext>
            </a:extLst>
          </xdr:cNvPr>
          <xdr:cNvSpPr>
            <a:spLocks noChangeArrowheads="1"/>
          </xdr:cNvSpPr>
        </xdr:nvSpPr>
        <xdr:spPr bwMode="auto">
          <a:xfrm>
            <a:off x="484" y="593"/>
            <a:ext cx="201" cy="44"/>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 I=</a:t>
            </a:r>
            <a:r>
              <a:rPr lang="ja-JP" altLang="en-US" sz="800" b="0" i="0" strike="noStrike">
                <a:solidFill>
                  <a:srgbClr val="000000"/>
                </a:solidFill>
                <a:latin typeface="MS UI Gothic"/>
                <a:ea typeface="MS UI Gothic"/>
              </a:rPr>
              <a:t>軒といの水勾配（標準</a:t>
            </a:r>
            <a:r>
              <a:rPr lang="en-US" altLang="ja-JP" sz="800" b="0" i="0" strike="noStrike">
                <a:solidFill>
                  <a:srgbClr val="000000"/>
                </a:solidFill>
                <a:latin typeface="MS UI Gothic"/>
                <a:ea typeface="MS UI Gothic"/>
              </a:rPr>
              <a:t>5/1,000</a:t>
            </a:r>
            <a:r>
              <a:rPr lang="ja-JP" altLang="en-US" sz="800" b="0" i="0" strike="noStrike">
                <a:solidFill>
                  <a:srgbClr val="000000"/>
                </a:solidFill>
                <a:latin typeface="MS UI Gothic"/>
                <a:ea typeface="MS UI Gothic"/>
              </a:rPr>
              <a:t>）</a:t>
            </a:r>
            <a:r>
              <a:rPr lang="en-US" altLang="ja-JP" sz="800" b="0" i="0" strike="noStrike">
                <a:solidFill>
                  <a:srgbClr val="000000"/>
                </a:solidFill>
                <a:latin typeface="MS UI Gothic"/>
                <a:ea typeface="MS UI Gothic"/>
              </a:rPr>
              <a:t>(1/1000</a:t>
            </a:r>
            <a:r>
              <a:rPr lang="ja-JP" altLang="en-US"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m=</a:t>
            </a:r>
            <a:r>
              <a:rPr lang="ja-JP" altLang="en-US" sz="800" b="0" i="0" strike="noStrike">
                <a:solidFill>
                  <a:srgbClr val="000000"/>
                </a:solidFill>
                <a:latin typeface="MS UI Gothic"/>
                <a:ea typeface="MS UI Gothic"/>
              </a:rPr>
              <a:t>粗度恒数（</a:t>
            </a:r>
            <a:r>
              <a:rPr lang="en-US" altLang="ja-JP" sz="800" b="0" i="0" strike="noStrike">
                <a:solidFill>
                  <a:srgbClr val="000000"/>
                </a:solidFill>
                <a:latin typeface="MS UI Gothic"/>
                <a:ea typeface="MS UI Gothic"/>
              </a:rPr>
              <a:t>=0.21</a:t>
            </a:r>
            <a:r>
              <a:rPr lang="ja-JP" altLang="en-US" sz="800" b="0" i="0" strike="noStrike">
                <a:solidFill>
                  <a:srgbClr val="000000"/>
                </a:solidFill>
                <a:latin typeface="MS UI Gothic"/>
                <a:ea typeface="MS UI Gothic"/>
              </a:rPr>
              <a:t>）</a:t>
            </a:r>
          </a:p>
          <a:p>
            <a:pPr algn="l" rtl="0">
              <a:lnSpc>
                <a:spcPts val="900"/>
              </a:lnSpc>
              <a:defRPr sz="1000"/>
            </a:pPr>
            <a:r>
              <a:rPr lang="en-US" altLang="ja-JP" sz="800" b="0" i="0" strike="noStrike">
                <a:solidFill>
                  <a:srgbClr val="000000"/>
                </a:solidFill>
                <a:latin typeface="MS UI Gothic"/>
                <a:ea typeface="MS UI Gothic"/>
              </a:rPr>
              <a:t>※1㍑=1×10</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p>
        </xdr:txBody>
      </xdr:sp>
    </xdr:grpSp>
    <xdr:clientData/>
  </xdr:twoCellAnchor>
  <xdr:twoCellAnchor>
    <xdr:from>
      <xdr:col>12</xdr:col>
      <xdr:colOff>238124</xdr:colOff>
      <xdr:row>25</xdr:row>
      <xdr:rowOff>152384</xdr:rowOff>
    </xdr:from>
    <xdr:to>
      <xdr:col>18</xdr:col>
      <xdr:colOff>238124</xdr:colOff>
      <xdr:row>32</xdr:row>
      <xdr:rowOff>28556</xdr:rowOff>
    </xdr:to>
    <xdr:grpSp>
      <xdr:nvGrpSpPr>
        <xdr:cNvPr id="4566" name="Group 62">
          <a:extLst>
            <a:ext uri="{FF2B5EF4-FFF2-40B4-BE49-F238E27FC236}">
              <a16:creationId xmlns:a16="http://schemas.microsoft.com/office/drawing/2014/main" id="{00000000-0008-0000-0300-0000D6110000}"/>
            </a:ext>
          </a:extLst>
        </xdr:cNvPr>
        <xdr:cNvGrpSpPr>
          <a:grpSpLocks/>
        </xdr:cNvGrpSpPr>
      </xdr:nvGrpSpPr>
      <xdr:grpSpPr bwMode="auto">
        <a:xfrm>
          <a:off x="3674744" y="4678664"/>
          <a:ext cx="1280160" cy="1110612"/>
          <a:chOff x="341" y="521"/>
          <a:chExt cx="131" cy="98"/>
        </a:xfrm>
      </xdr:grpSpPr>
      <xdr:sp macro="" textlink="">
        <xdr:nvSpPr>
          <xdr:cNvPr id="64" name="Rectangle 63">
            <a:extLst>
              <a:ext uri="{FF2B5EF4-FFF2-40B4-BE49-F238E27FC236}">
                <a16:creationId xmlns:a16="http://schemas.microsoft.com/office/drawing/2014/main" id="{00000000-0008-0000-0300-000040000000}"/>
              </a:ext>
            </a:extLst>
          </xdr:cNvPr>
          <xdr:cNvSpPr>
            <a:spLocks noChangeArrowheads="1"/>
          </xdr:cNvSpPr>
        </xdr:nvSpPr>
        <xdr:spPr bwMode="auto">
          <a:xfrm>
            <a:off x="341" y="521"/>
            <a:ext cx="109" cy="1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■軒とい排水量の計算式</a:t>
            </a:r>
          </a:p>
        </xdr:txBody>
      </xdr:sp>
      <xdr:grpSp>
        <xdr:nvGrpSpPr>
          <xdr:cNvPr id="4605" name="Group 64">
            <a:extLst>
              <a:ext uri="{FF2B5EF4-FFF2-40B4-BE49-F238E27FC236}">
                <a16:creationId xmlns:a16="http://schemas.microsoft.com/office/drawing/2014/main" id="{00000000-0008-0000-0300-0000FD110000}"/>
              </a:ext>
            </a:extLst>
          </xdr:cNvPr>
          <xdr:cNvGrpSpPr>
            <a:grpSpLocks/>
          </xdr:cNvGrpSpPr>
        </xdr:nvGrpSpPr>
        <xdr:grpSpPr bwMode="auto">
          <a:xfrm>
            <a:off x="350" y="538"/>
            <a:ext cx="102" cy="25"/>
            <a:chOff x="350" y="538"/>
            <a:chExt cx="102" cy="25"/>
          </a:xfrm>
        </xdr:grpSpPr>
        <xdr:sp macro="" textlink="">
          <xdr:nvSpPr>
            <xdr:cNvPr id="73" name="Rectangle 65">
              <a:extLst>
                <a:ext uri="{FF2B5EF4-FFF2-40B4-BE49-F238E27FC236}">
                  <a16:creationId xmlns:a16="http://schemas.microsoft.com/office/drawing/2014/main" id="{00000000-0008-0000-0300-000049000000}"/>
                </a:ext>
              </a:extLst>
            </xdr:cNvPr>
            <xdr:cNvSpPr>
              <a:spLocks noChangeArrowheads="1"/>
            </xdr:cNvSpPr>
          </xdr:nvSpPr>
          <xdr:spPr bwMode="auto">
            <a:xfrm>
              <a:off x="350" y="543"/>
              <a:ext cx="59" cy="12"/>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Ｑ＝　   ・Ａ・</a:t>
              </a:r>
            </a:p>
          </xdr:txBody>
        </xdr:sp>
        <xdr:sp macro="" textlink="">
          <xdr:nvSpPr>
            <xdr:cNvPr id="74" name="Rectangle 66">
              <a:extLst>
                <a:ext uri="{FF2B5EF4-FFF2-40B4-BE49-F238E27FC236}">
                  <a16:creationId xmlns:a16="http://schemas.microsoft.com/office/drawing/2014/main" id="{00000000-0008-0000-0300-00004A000000}"/>
                </a:ext>
              </a:extLst>
            </xdr:cNvPr>
            <xdr:cNvSpPr>
              <a:spLocks noChangeArrowheads="1"/>
            </xdr:cNvSpPr>
          </xdr:nvSpPr>
          <xdr:spPr bwMode="auto">
            <a:xfrm>
              <a:off x="375" y="552"/>
              <a:ext cx="7"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Ｋ</a:t>
              </a:r>
            </a:p>
          </xdr:txBody>
        </xdr:sp>
        <xdr:sp macro="" textlink="">
          <xdr:nvSpPr>
            <xdr:cNvPr id="75" name="Rectangle 67">
              <a:extLst>
                <a:ext uri="{FF2B5EF4-FFF2-40B4-BE49-F238E27FC236}">
                  <a16:creationId xmlns:a16="http://schemas.microsoft.com/office/drawing/2014/main" id="{00000000-0008-0000-0300-00004B000000}"/>
                </a:ext>
              </a:extLst>
            </xdr:cNvPr>
            <xdr:cNvSpPr>
              <a:spLocks noChangeArrowheads="1"/>
            </xdr:cNvSpPr>
          </xdr:nvSpPr>
          <xdr:spPr bwMode="auto">
            <a:xfrm>
              <a:off x="372" y="538"/>
              <a:ext cx="6"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１</a:t>
              </a:r>
            </a:p>
          </xdr:txBody>
        </xdr:sp>
        <xdr:sp macro="" textlink="">
          <xdr:nvSpPr>
            <xdr:cNvPr id="4616" name="Line 68">
              <a:extLst>
                <a:ext uri="{FF2B5EF4-FFF2-40B4-BE49-F238E27FC236}">
                  <a16:creationId xmlns:a16="http://schemas.microsoft.com/office/drawing/2014/main" id="{00000000-0008-0000-0300-000008120000}"/>
                </a:ext>
              </a:extLst>
            </xdr:cNvPr>
            <xdr:cNvSpPr>
              <a:spLocks noChangeShapeType="1"/>
            </xdr:cNvSpPr>
          </xdr:nvSpPr>
          <xdr:spPr bwMode="auto">
            <a:xfrm>
              <a:off x="369" y="549"/>
              <a:ext cx="12"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Rectangle 69">
              <a:extLst>
                <a:ext uri="{FF2B5EF4-FFF2-40B4-BE49-F238E27FC236}">
                  <a16:creationId xmlns:a16="http://schemas.microsoft.com/office/drawing/2014/main" id="{00000000-0008-0000-0300-00004D000000}"/>
                </a:ext>
              </a:extLst>
            </xdr:cNvPr>
            <xdr:cNvSpPr>
              <a:spLocks noChangeArrowheads="1"/>
            </xdr:cNvSpPr>
          </xdr:nvSpPr>
          <xdr:spPr bwMode="auto">
            <a:xfrm>
              <a:off x="417" y="552"/>
              <a:ext cx="35"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8" name="Rectangle 70">
              <a:extLst>
                <a:ext uri="{FF2B5EF4-FFF2-40B4-BE49-F238E27FC236}">
                  <a16:creationId xmlns:a16="http://schemas.microsoft.com/office/drawing/2014/main" id="{00000000-0008-0000-0300-00004E000000}"/>
                </a:ext>
              </a:extLst>
            </xdr:cNvPr>
            <xdr:cNvSpPr>
              <a:spLocks noChangeArrowheads="1"/>
            </xdr:cNvSpPr>
          </xdr:nvSpPr>
          <xdr:spPr bwMode="auto">
            <a:xfrm>
              <a:off x="416" y="538"/>
              <a:ext cx="33" cy="11"/>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4619" name="Line 71">
              <a:extLst>
                <a:ext uri="{FF2B5EF4-FFF2-40B4-BE49-F238E27FC236}">
                  <a16:creationId xmlns:a16="http://schemas.microsoft.com/office/drawing/2014/main" id="{00000000-0008-0000-0300-00000B120000}"/>
                </a:ext>
              </a:extLst>
            </xdr:cNvPr>
            <xdr:cNvSpPr>
              <a:spLocks noChangeShapeType="1"/>
            </xdr:cNvSpPr>
          </xdr:nvSpPr>
          <xdr:spPr bwMode="auto">
            <a:xfrm flipV="1">
              <a:off x="404" y="549"/>
              <a:ext cx="58"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66" name="Rectangle 72">
            <a:extLst>
              <a:ext uri="{FF2B5EF4-FFF2-40B4-BE49-F238E27FC236}">
                <a16:creationId xmlns:a16="http://schemas.microsoft.com/office/drawing/2014/main" id="{00000000-0008-0000-0300-000042000000}"/>
              </a:ext>
            </a:extLst>
          </xdr:cNvPr>
          <xdr:cNvSpPr>
            <a:spLocks noChangeArrowheads="1"/>
          </xdr:cNvSpPr>
        </xdr:nvSpPr>
        <xdr:spPr bwMode="auto">
          <a:xfrm>
            <a:off x="366" y="570"/>
            <a:ext cx="71"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（クッターの新公式）</a:t>
            </a:r>
          </a:p>
        </xdr:txBody>
      </xdr:sp>
      <xdr:grpSp>
        <xdr:nvGrpSpPr>
          <xdr:cNvPr id="4607" name="Group 73">
            <a:extLst>
              <a:ext uri="{FF2B5EF4-FFF2-40B4-BE49-F238E27FC236}">
                <a16:creationId xmlns:a16="http://schemas.microsoft.com/office/drawing/2014/main" id="{00000000-0008-0000-0300-0000FF110000}"/>
              </a:ext>
            </a:extLst>
          </xdr:cNvPr>
          <xdr:cNvGrpSpPr>
            <a:grpSpLocks/>
          </xdr:cNvGrpSpPr>
        </xdr:nvGrpSpPr>
        <xdr:grpSpPr bwMode="auto">
          <a:xfrm>
            <a:off x="346" y="587"/>
            <a:ext cx="126" cy="32"/>
            <a:chOff x="363" y="602"/>
            <a:chExt cx="126" cy="32"/>
          </a:xfrm>
        </xdr:grpSpPr>
        <xdr:sp macro="" textlink="">
          <xdr:nvSpPr>
            <xdr:cNvPr id="68" name="Rectangle 74">
              <a:extLst>
                <a:ext uri="{FF2B5EF4-FFF2-40B4-BE49-F238E27FC236}">
                  <a16:creationId xmlns:a16="http://schemas.microsoft.com/office/drawing/2014/main" id="{00000000-0008-0000-0300-000044000000}"/>
                </a:ext>
              </a:extLst>
            </xdr:cNvPr>
            <xdr:cNvSpPr>
              <a:spLocks noChangeArrowheads="1"/>
            </xdr:cNvSpPr>
          </xdr:nvSpPr>
          <xdr:spPr bwMode="auto">
            <a:xfrm>
              <a:off x="363" y="608"/>
              <a:ext cx="43"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（流速ｖ</a:t>
              </a:r>
            </a:p>
          </xdr:txBody>
        </xdr:sp>
        <xdr:sp macro="" textlink="">
          <xdr:nvSpPr>
            <xdr:cNvPr id="69" name="Rectangle 75">
              <a:extLst>
                <a:ext uri="{FF2B5EF4-FFF2-40B4-BE49-F238E27FC236}">
                  <a16:creationId xmlns:a16="http://schemas.microsoft.com/office/drawing/2014/main" id="{00000000-0008-0000-0300-000045000000}"/>
                </a:ext>
              </a:extLst>
            </xdr:cNvPr>
            <xdr:cNvSpPr>
              <a:spLocks noChangeArrowheads="1"/>
            </xdr:cNvSpPr>
          </xdr:nvSpPr>
          <xdr:spPr bwMode="auto">
            <a:xfrm>
              <a:off x="483" y="608"/>
              <a:ext cx="6"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a:t>
              </a:r>
            </a:p>
          </xdr:txBody>
        </xdr:sp>
        <xdr:sp macro="" textlink="">
          <xdr:nvSpPr>
            <xdr:cNvPr id="70" name="Rectangle 76">
              <a:extLst>
                <a:ext uri="{FF2B5EF4-FFF2-40B4-BE49-F238E27FC236}">
                  <a16:creationId xmlns:a16="http://schemas.microsoft.com/office/drawing/2014/main" id="{00000000-0008-0000-0300-000046000000}"/>
                </a:ext>
              </a:extLst>
            </xdr:cNvPr>
            <xdr:cNvSpPr>
              <a:spLocks noChangeArrowheads="1"/>
            </xdr:cNvSpPr>
          </xdr:nvSpPr>
          <xdr:spPr bwMode="auto">
            <a:xfrm>
              <a:off x="424" y="620"/>
              <a:ext cx="38"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1" name="Rectangle 77">
              <a:extLst>
                <a:ext uri="{FF2B5EF4-FFF2-40B4-BE49-F238E27FC236}">
                  <a16:creationId xmlns:a16="http://schemas.microsoft.com/office/drawing/2014/main" id="{00000000-0008-0000-0300-000047000000}"/>
                </a:ext>
              </a:extLst>
            </xdr:cNvPr>
            <xdr:cNvSpPr>
              <a:spLocks noChangeArrowheads="1"/>
            </xdr:cNvSpPr>
          </xdr:nvSpPr>
          <xdr:spPr bwMode="auto">
            <a:xfrm>
              <a:off x="424" y="602"/>
              <a:ext cx="38" cy="14"/>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4612" name="Line 78">
              <a:extLst>
                <a:ext uri="{FF2B5EF4-FFF2-40B4-BE49-F238E27FC236}">
                  <a16:creationId xmlns:a16="http://schemas.microsoft.com/office/drawing/2014/main" id="{00000000-0008-0000-0300-000004120000}"/>
                </a:ext>
              </a:extLst>
            </xdr:cNvPr>
            <xdr:cNvSpPr>
              <a:spLocks noChangeShapeType="1"/>
            </xdr:cNvSpPr>
          </xdr:nvSpPr>
          <xdr:spPr bwMode="auto">
            <a:xfrm flipV="1">
              <a:off x="411" y="615"/>
              <a:ext cx="59"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1</xdr:col>
      <xdr:colOff>228600</xdr:colOff>
      <xdr:row>46</xdr:row>
      <xdr:rowOff>171450</xdr:rowOff>
    </xdr:from>
    <xdr:to>
      <xdr:col>8</xdr:col>
      <xdr:colOff>228600</xdr:colOff>
      <xdr:row>52</xdr:row>
      <xdr:rowOff>9525</xdr:rowOff>
    </xdr:to>
    <xdr:grpSp>
      <xdr:nvGrpSpPr>
        <xdr:cNvPr id="4567" name="Group 79">
          <a:extLst>
            <a:ext uri="{FF2B5EF4-FFF2-40B4-BE49-F238E27FC236}">
              <a16:creationId xmlns:a16="http://schemas.microsoft.com/office/drawing/2014/main" id="{00000000-0008-0000-0300-0000D7110000}"/>
            </a:ext>
          </a:extLst>
        </xdr:cNvPr>
        <xdr:cNvGrpSpPr>
          <a:grpSpLocks/>
        </xdr:cNvGrpSpPr>
      </xdr:nvGrpSpPr>
      <xdr:grpSpPr bwMode="auto">
        <a:xfrm>
          <a:off x="1325880" y="8172450"/>
          <a:ext cx="1493520" cy="935355"/>
          <a:chOff x="47" y="846"/>
          <a:chExt cx="150" cy="80"/>
        </a:xfrm>
      </xdr:grpSpPr>
      <xdr:sp macro="" textlink="">
        <xdr:nvSpPr>
          <xdr:cNvPr id="4585" name="Line 80">
            <a:extLst>
              <a:ext uri="{FF2B5EF4-FFF2-40B4-BE49-F238E27FC236}">
                <a16:creationId xmlns:a16="http://schemas.microsoft.com/office/drawing/2014/main" id="{00000000-0008-0000-0300-0000E9110000}"/>
              </a:ext>
            </a:extLst>
          </xdr:cNvPr>
          <xdr:cNvSpPr>
            <a:spLocks noChangeShapeType="1"/>
          </xdr:cNvSpPr>
        </xdr:nvSpPr>
        <xdr:spPr bwMode="auto">
          <a:xfrm flipH="1">
            <a:off x="89" y="846"/>
            <a:ext cx="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86" name="Line 81">
            <a:extLst>
              <a:ext uri="{FF2B5EF4-FFF2-40B4-BE49-F238E27FC236}">
                <a16:creationId xmlns:a16="http://schemas.microsoft.com/office/drawing/2014/main" id="{00000000-0008-0000-0300-0000EA110000}"/>
              </a:ext>
            </a:extLst>
          </xdr:cNvPr>
          <xdr:cNvSpPr>
            <a:spLocks noChangeShapeType="1"/>
          </xdr:cNvSpPr>
        </xdr:nvSpPr>
        <xdr:spPr bwMode="auto">
          <a:xfrm>
            <a:off x="89" y="854"/>
            <a:ext cx="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87" name="Line 82">
            <a:extLst>
              <a:ext uri="{FF2B5EF4-FFF2-40B4-BE49-F238E27FC236}">
                <a16:creationId xmlns:a16="http://schemas.microsoft.com/office/drawing/2014/main" id="{00000000-0008-0000-0300-0000EB110000}"/>
              </a:ext>
            </a:extLst>
          </xdr:cNvPr>
          <xdr:cNvSpPr>
            <a:spLocks noChangeShapeType="1"/>
          </xdr:cNvSpPr>
        </xdr:nvSpPr>
        <xdr:spPr bwMode="auto">
          <a:xfrm flipV="1">
            <a:off x="99" y="899"/>
            <a:ext cx="25" cy="16"/>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88" name="Oval 83">
            <a:extLst>
              <a:ext uri="{FF2B5EF4-FFF2-40B4-BE49-F238E27FC236}">
                <a16:creationId xmlns:a16="http://schemas.microsoft.com/office/drawing/2014/main" id="{00000000-0008-0000-0300-0000EC110000}"/>
              </a:ext>
            </a:extLst>
          </xdr:cNvPr>
          <xdr:cNvSpPr>
            <a:spLocks noChangeArrowheads="1"/>
          </xdr:cNvSpPr>
        </xdr:nvSpPr>
        <xdr:spPr bwMode="auto">
          <a:xfrm>
            <a:off x="124" y="897"/>
            <a:ext cx="23" cy="16"/>
          </a:xfrm>
          <a:prstGeom prst="ellipse">
            <a:avLst/>
          </a:prstGeom>
          <a:blipFill dpi="0" rotWithShape="0">
            <a:blip xmlns:r="http://schemas.openxmlformats.org/officeDocument/2006/relationships" r:embed="rId2"/>
            <a:srcRect/>
            <a:tile tx="0" ty="0" sx="100000" sy="100000" flip="none" algn="tl"/>
          </a:blipFill>
          <a:ln w="9525">
            <a:solidFill>
              <a:srgbClr val="000000"/>
            </a:solidFill>
            <a:round/>
            <a:headEnd/>
            <a:tailEnd/>
          </a:ln>
        </xdr:spPr>
      </xdr:sp>
      <xdr:sp macro="" textlink="">
        <xdr:nvSpPr>
          <xdr:cNvPr id="4589" name="Line 84">
            <a:extLst>
              <a:ext uri="{FF2B5EF4-FFF2-40B4-BE49-F238E27FC236}">
                <a16:creationId xmlns:a16="http://schemas.microsoft.com/office/drawing/2014/main" id="{00000000-0008-0000-0300-0000ED110000}"/>
              </a:ext>
            </a:extLst>
          </xdr:cNvPr>
          <xdr:cNvSpPr>
            <a:spLocks noChangeShapeType="1"/>
          </xdr:cNvSpPr>
        </xdr:nvSpPr>
        <xdr:spPr bwMode="auto">
          <a:xfrm>
            <a:off x="184" y="846"/>
            <a:ext cx="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0" name="Line 85">
            <a:extLst>
              <a:ext uri="{FF2B5EF4-FFF2-40B4-BE49-F238E27FC236}">
                <a16:creationId xmlns:a16="http://schemas.microsoft.com/office/drawing/2014/main" id="{00000000-0008-0000-0300-0000EE110000}"/>
              </a:ext>
            </a:extLst>
          </xdr:cNvPr>
          <xdr:cNvSpPr>
            <a:spLocks noChangeShapeType="1"/>
          </xdr:cNvSpPr>
        </xdr:nvSpPr>
        <xdr:spPr bwMode="auto">
          <a:xfrm>
            <a:off x="180" y="890"/>
            <a:ext cx="1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7" name="Rectangle 86">
            <a:extLst>
              <a:ext uri="{FF2B5EF4-FFF2-40B4-BE49-F238E27FC236}">
                <a16:creationId xmlns:a16="http://schemas.microsoft.com/office/drawing/2014/main" id="{00000000-0008-0000-0300-000057000000}"/>
              </a:ext>
            </a:extLst>
          </xdr:cNvPr>
          <xdr:cNvSpPr>
            <a:spLocks noChangeArrowheads="1"/>
          </xdr:cNvSpPr>
        </xdr:nvSpPr>
        <xdr:spPr bwMode="auto">
          <a:xfrm>
            <a:off x="184" y="860"/>
            <a:ext cx="6"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ｈ</a:t>
            </a:r>
          </a:p>
        </xdr:txBody>
      </xdr:sp>
      <xdr:sp macro="" textlink="">
        <xdr:nvSpPr>
          <xdr:cNvPr id="88" name="Rectangle 87">
            <a:extLst>
              <a:ext uri="{FF2B5EF4-FFF2-40B4-BE49-F238E27FC236}">
                <a16:creationId xmlns:a16="http://schemas.microsoft.com/office/drawing/2014/main" id="{00000000-0008-0000-0300-000058000000}"/>
              </a:ext>
            </a:extLst>
          </xdr:cNvPr>
          <xdr:cNvSpPr>
            <a:spLocks noChangeArrowheads="1"/>
          </xdr:cNvSpPr>
        </xdr:nvSpPr>
        <xdr:spPr bwMode="auto">
          <a:xfrm>
            <a:off x="47" y="875"/>
            <a:ext cx="23"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軒とい</a:t>
            </a:r>
          </a:p>
        </xdr:txBody>
      </xdr:sp>
      <xdr:sp macro="" textlink="">
        <xdr:nvSpPr>
          <xdr:cNvPr id="89" name="Rectangle 88">
            <a:extLst>
              <a:ext uri="{FF2B5EF4-FFF2-40B4-BE49-F238E27FC236}">
                <a16:creationId xmlns:a16="http://schemas.microsoft.com/office/drawing/2014/main" id="{00000000-0008-0000-0300-000059000000}"/>
              </a:ext>
            </a:extLst>
          </xdr:cNvPr>
          <xdr:cNvSpPr>
            <a:spLocks noChangeArrowheads="1"/>
          </xdr:cNvSpPr>
        </xdr:nvSpPr>
        <xdr:spPr bwMode="auto">
          <a:xfrm>
            <a:off x="58" y="914"/>
            <a:ext cx="28"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たてとい</a:t>
            </a:r>
          </a:p>
        </xdr:txBody>
      </xdr:sp>
      <xdr:sp macro="" textlink="">
        <xdr:nvSpPr>
          <xdr:cNvPr id="4594" name="Line 89">
            <a:extLst>
              <a:ext uri="{FF2B5EF4-FFF2-40B4-BE49-F238E27FC236}">
                <a16:creationId xmlns:a16="http://schemas.microsoft.com/office/drawing/2014/main" id="{00000000-0008-0000-0300-0000F2110000}"/>
              </a:ext>
            </a:extLst>
          </xdr:cNvPr>
          <xdr:cNvSpPr>
            <a:spLocks noChangeShapeType="1"/>
          </xdr:cNvSpPr>
        </xdr:nvSpPr>
        <xdr:spPr bwMode="auto">
          <a:xfrm flipV="1">
            <a:off x="76" y="866"/>
            <a:ext cx="19" cy="1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Rectangle 90">
            <a:extLst>
              <a:ext uri="{FF2B5EF4-FFF2-40B4-BE49-F238E27FC236}">
                <a16:creationId xmlns:a16="http://schemas.microsoft.com/office/drawing/2014/main" id="{00000000-0008-0000-0300-00005B000000}"/>
              </a:ext>
            </a:extLst>
          </xdr:cNvPr>
          <xdr:cNvSpPr>
            <a:spLocks noChangeArrowheads="1"/>
          </xdr:cNvSpPr>
        </xdr:nvSpPr>
        <xdr:spPr bwMode="auto">
          <a:xfrm>
            <a:off x="132" y="895"/>
            <a:ext cx="7" cy="12"/>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1" i="0" strike="noStrike">
                <a:solidFill>
                  <a:srgbClr val="000000"/>
                </a:solidFill>
                <a:latin typeface="MS UI Gothic"/>
                <a:ea typeface="MS UI Gothic"/>
              </a:rPr>
              <a:t>Ａ</a:t>
            </a:r>
          </a:p>
        </xdr:txBody>
      </xdr:sp>
      <xdr:sp macro="" textlink="">
        <xdr:nvSpPr>
          <xdr:cNvPr id="4596" name="Line 91">
            <a:extLst>
              <a:ext uri="{FF2B5EF4-FFF2-40B4-BE49-F238E27FC236}">
                <a16:creationId xmlns:a16="http://schemas.microsoft.com/office/drawing/2014/main" id="{00000000-0008-0000-0300-0000F4110000}"/>
              </a:ext>
            </a:extLst>
          </xdr:cNvPr>
          <xdr:cNvSpPr>
            <a:spLocks noChangeShapeType="1"/>
          </xdr:cNvSpPr>
        </xdr:nvSpPr>
        <xdr:spPr bwMode="auto">
          <a:xfrm>
            <a:off x="192" y="846"/>
            <a:ext cx="0" cy="44"/>
          </a:xfrm>
          <a:prstGeom prst="line">
            <a:avLst/>
          </a:prstGeom>
          <a:noFill/>
          <a:ln w="9525">
            <a:solidFill>
              <a:srgbClr val="000000"/>
            </a:solidFill>
            <a:round/>
            <a:headEnd type="arrow" w="sm" len="sm"/>
            <a:tailEnd type="arrow" w="sm" len="sm"/>
          </a:ln>
          <a:extLst>
            <a:ext uri="{909E8E84-426E-40DD-AFC4-6F175D3DCCD1}">
              <a14:hiddenFill xmlns:a14="http://schemas.microsoft.com/office/drawing/2010/main">
                <a:noFill/>
              </a14:hiddenFill>
            </a:ext>
          </a:extLst>
        </xdr:spPr>
      </xdr:sp>
      <xdr:sp macro="" textlink="">
        <xdr:nvSpPr>
          <xdr:cNvPr id="4597" name="Line 92">
            <a:extLst>
              <a:ext uri="{FF2B5EF4-FFF2-40B4-BE49-F238E27FC236}">
                <a16:creationId xmlns:a16="http://schemas.microsoft.com/office/drawing/2014/main" id="{00000000-0008-0000-0300-0000F5110000}"/>
              </a:ext>
            </a:extLst>
          </xdr:cNvPr>
          <xdr:cNvSpPr>
            <a:spLocks noChangeShapeType="1"/>
          </xdr:cNvSpPr>
        </xdr:nvSpPr>
        <xdr:spPr bwMode="auto">
          <a:xfrm>
            <a:off x="95" y="846"/>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8" name="Line 93">
            <a:extLst>
              <a:ext uri="{FF2B5EF4-FFF2-40B4-BE49-F238E27FC236}">
                <a16:creationId xmlns:a16="http://schemas.microsoft.com/office/drawing/2014/main" id="{00000000-0008-0000-0300-0000F6110000}"/>
              </a:ext>
            </a:extLst>
          </xdr:cNvPr>
          <xdr:cNvSpPr>
            <a:spLocks noChangeShapeType="1"/>
          </xdr:cNvSpPr>
        </xdr:nvSpPr>
        <xdr:spPr bwMode="auto">
          <a:xfrm>
            <a:off x="95" y="890"/>
            <a:ext cx="2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9" name="Line 94">
            <a:extLst>
              <a:ext uri="{FF2B5EF4-FFF2-40B4-BE49-F238E27FC236}">
                <a16:creationId xmlns:a16="http://schemas.microsoft.com/office/drawing/2014/main" id="{00000000-0008-0000-0300-0000F7110000}"/>
              </a:ext>
            </a:extLst>
          </xdr:cNvPr>
          <xdr:cNvSpPr>
            <a:spLocks noChangeShapeType="1"/>
          </xdr:cNvSpPr>
        </xdr:nvSpPr>
        <xdr:spPr bwMode="auto">
          <a:xfrm>
            <a:off x="124" y="890"/>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00" name="Line 95">
            <a:extLst>
              <a:ext uri="{FF2B5EF4-FFF2-40B4-BE49-F238E27FC236}">
                <a16:creationId xmlns:a16="http://schemas.microsoft.com/office/drawing/2014/main" id="{00000000-0008-0000-0300-0000F8110000}"/>
              </a:ext>
            </a:extLst>
          </xdr:cNvPr>
          <xdr:cNvSpPr>
            <a:spLocks noChangeShapeType="1"/>
          </xdr:cNvSpPr>
        </xdr:nvSpPr>
        <xdr:spPr bwMode="auto">
          <a:xfrm>
            <a:off x="148" y="890"/>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01" name="Line 96">
            <a:extLst>
              <a:ext uri="{FF2B5EF4-FFF2-40B4-BE49-F238E27FC236}">
                <a16:creationId xmlns:a16="http://schemas.microsoft.com/office/drawing/2014/main" id="{00000000-0008-0000-0300-0000F9110000}"/>
              </a:ext>
            </a:extLst>
          </xdr:cNvPr>
          <xdr:cNvSpPr>
            <a:spLocks noChangeShapeType="1"/>
          </xdr:cNvSpPr>
        </xdr:nvSpPr>
        <xdr:spPr bwMode="auto">
          <a:xfrm>
            <a:off x="148" y="890"/>
            <a:ext cx="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02" name="Line 97">
            <a:extLst>
              <a:ext uri="{FF2B5EF4-FFF2-40B4-BE49-F238E27FC236}">
                <a16:creationId xmlns:a16="http://schemas.microsoft.com/office/drawing/2014/main" id="{00000000-0008-0000-0300-0000FA110000}"/>
              </a:ext>
            </a:extLst>
          </xdr:cNvPr>
          <xdr:cNvSpPr>
            <a:spLocks noChangeShapeType="1"/>
          </xdr:cNvSpPr>
        </xdr:nvSpPr>
        <xdr:spPr bwMode="auto">
          <a:xfrm>
            <a:off x="175" y="846"/>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03" name="Line 98">
            <a:extLst>
              <a:ext uri="{FF2B5EF4-FFF2-40B4-BE49-F238E27FC236}">
                <a16:creationId xmlns:a16="http://schemas.microsoft.com/office/drawing/2014/main" id="{00000000-0008-0000-0300-0000FB110000}"/>
              </a:ext>
            </a:extLst>
          </xdr:cNvPr>
          <xdr:cNvSpPr>
            <a:spLocks noChangeShapeType="1"/>
          </xdr:cNvSpPr>
        </xdr:nvSpPr>
        <xdr:spPr bwMode="auto">
          <a:xfrm>
            <a:off x="89" y="846"/>
            <a:ext cx="0" cy="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238124</xdr:colOff>
      <xdr:row>46</xdr:row>
      <xdr:rowOff>66675</xdr:rowOff>
    </xdr:from>
    <xdr:to>
      <xdr:col>18</xdr:col>
      <xdr:colOff>57857</xdr:colOff>
      <xdr:row>50</xdr:row>
      <xdr:rowOff>9525</xdr:rowOff>
    </xdr:to>
    <xdr:grpSp>
      <xdr:nvGrpSpPr>
        <xdr:cNvPr id="4568" name="Group 103">
          <a:extLst>
            <a:ext uri="{FF2B5EF4-FFF2-40B4-BE49-F238E27FC236}">
              <a16:creationId xmlns:a16="http://schemas.microsoft.com/office/drawing/2014/main" id="{00000000-0008-0000-0300-0000D8110000}"/>
            </a:ext>
          </a:extLst>
        </xdr:cNvPr>
        <xdr:cNvGrpSpPr>
          <a:grpSpLocks/>
        </xdr:cNvGrpSpPr>
      </xdr:nvGrpSpPr>
      <xdr:grpSpPr bwMode="auto">
        <a:xfrm>
          <a:off x="3674744" y="8067675"/>
          <a:ext cx="1122753" cy="674370"/>
          <a:chOff x="277" y="841"/>
          <a:chExt cx="122" cy="70"/>
        </a:xfrm>
      </xdr:grpSpPr>
      <xdr:sp macro="" textlink="">
        <xdr:nvSpPr>
          <xdr:cNvPr id="105" name="Rectangle 104">
            <a:extLst>
              <a:ext uri="{FF2B5EF4-FFF2-40B4-BE49-F238E27FC236}">
                <a16:creationId xmlns:a16="http://schemas.microsoft.com/office/drawing/2014/main" id="{00000000-0008-0000-0300-000069000000}"/>
              </a:ext>
            </a:extLst>
          </xdr:cNvPr>
          <xdr:cNvSpPr>
            <a:spLocks noChangeArrowheads="1"/>
          </xdr:cNvSpPr>
        </xdr:nvSpPr>
        <xdr:spPr bwMode="auto">
          <a:xfrm>
            <a:off x="277" y="841"/>
            <a:ext cx="122"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■たてとい排水量の計算式</a:t>
            </a:r>
          </a:p>
        </xdr:txBody>
      </xdr:sp>
      <xdr:sp macro="" textlink="">
        <xdr:nvSpPr>
          <xdr:cNvPr id="106" name="Rectangle 105">
            <a:extLst>
              <a:ext uri="{FF2B5EF4-FFF2-40B4-BE49-F238E27FC236}">
                <a16:creationId xmlns:a16="http://schemas.microsoft.com/office/drawing/2014/main" id="{00000000-0008-0000-0300-00006A000000}"/>
              </a:ext>
            </a:extLst>
          </xdr:cNvPr>
          <xdr:cNvSpPr>
            <a:spLocks noChangeArrowheads="1"/>
          </xdr:cNvSpPr>
        </xdr:nvSpPr>
        <xdr:spPr bwMode="auto">
          <a:xfrm>
            <a:off x="289" y="869"/>
            <a:ext cx="81"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Ｑ＝Ｃ・Ａ・√２ｇｈ</a:t>
            </a:r>
          </a:p>
        </xdr:txBody>
      </xdr:sp>
      <xdr:sp macro="" textlink="">
        <xdr:nvSpPr>
          <xdr:cNvPr id="107" name="Rectangle 106">
            <a:extLst>
              <a:ext uri="{FF2B5EF4-FFF2-40B4-BE49-F238E27FC236}">
                <a16:creationId xmlns:a16="http://schemas.microsoft.com/office/drawing/2014/main" id="{00000000-0008-0000-0300-00006B000000}"/>
              </a:ext>
            </a:extLst>
          </xdr:cNvPr>
          <xdr:cNvSpPr>
            <a:spLocks noChangeArrowheads="1"/>
          </xdr:cNvSpPr>
        </xdr:nvSpPr>
        <xdr:spPr bwMode="auto">
          <a:xfrm>
            <a:off x="289" y="895"/>
            <a:ext cx="78"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（トリチェリーの式）</a:t>
            </a:r>
          </a:p>
        </xdr:txBody>
      </xdr:sp>
    </xdr:grpSp>
    <xdr:clientData/>
  </xdr:twoCellAnchor>
  <xdr:oneCellAnchor>
    <xdr:from>
      <xdr:col>21</xdr:col>
      <xdr:colOff>38100</xdr:colOff>
      <xdr:row>46</xdr:row>
      <xdr:rowOff>28575</xdr:rowOff>
    </xdr:from>
    <xdr:ext cx="1911742" cy="768672"/>
    <xdr:sp macro="" textlink="">
      <xdr:nvSpPr>
        <xdr:cNvPr id="108" name="Text Box 107">
          <a:extLst>
            <a:ext uri="{FF2B5EF4-FFF2-40B4-BE49-F238E27FC236}">
              <a16:creationId xmlns:a16="http://schemas.microsoft.com/office/drawing/2014/main" id="{00000000-0008-0000-0300-00006C000000}"/>
            </a:ext>
          </a:extLst>
        </xdr:cNvPr>
        <xdr:cNvSpPr txBox="1">
          <a:spLocks noChangeArrowheads="1"/>
        </xdr:cNvSpPr>
      </xdr:nvSpPr>
      <xdr:spPr bwMode="auto">
        <a:xfrm>
          <a:off x="6038850" y="7924800"/>
          <a:ext cx="1911742" cy="768672"/>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900" b="0" i="0" strike="noStrike">
              <a:solidFill>
                <a:srgbClr val="000000"/>
              </a:solidFill>
              <a:latin typeface="MS UI Gothic"/>
              <a:ea typeface="MS UI Gothic"/>
            </a:rPr>
            <a:t>Q=</a:t>
          </a:r>
          <a:r>
            <a:rPr lang="ja-JP" altLang="en-US" sz="900" b="0" i="0" strike="noStrike">
              <a:solidFill>
                <a:srgbClr val="000000"/>
              </a:solidFill>
              <a:latin typeface="MS UI Gothic"/>
              <a:ea typeface="MS UI Gothic"/>
            </a:rPr>
            <a:t>たてとい排水量</a:t>
          </a:r>
          <a:r>
            <a:rPr lang="en-US" altLang="ja-JP" sz="900" b="0" i="0" strike="noStrike">
              <a:solidFill>
                <a:srgbClr val="000000"/>
              </a:solidFill>
              <a:latin typeface="MS UI Gothic"/>
              <a:ea typeface="MS UI Gothic"/>
            </a:rPr>
            <a:t>〔㎝</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p>
        <a:p>
          <a:pPr algn="l" rtl="0">
            <a:defRPr sz="1000"/>
          </a:pPr>
          <a:r>
            <a:rPr lang="en-US" altLang="ja-JP" sz="900" b="0" i="0" strike="noStrike">
              <a:solidFill>
                <a:srgbClr val="000000"/>
              </a:solidFill>
              <a:latin typeface="MS UI Gothic"/>
              <a:ea typeface="MS UI Gothic"/>
            </a:rPr>
            <a:t>C =</a:t>
          </a:r>
          <a:r>
            <a:rPr lang="ja-JP" altLang="en-US" sz="900" b="0" i="0" strike="noStrike">
              <a:solidFill>
                <a:srgbClr val="000000"/>
              </a:solidFill>
              <a:latin typeface="MS UI Gothic"/>
              <a:ea typeface="MS UI Gothic"/>
            </a:rPr>
            <a:t>流量係数</a:t>
          </a:r>
          <a:r>
            <a:rPr lang="en-US" altLang="ja-JP" sz="900" b="0" i="0" strike="noStrike">
              <a:solidFill>
                <a:srgbClr val="000000"/>
              </a:solidFill>
              <a:latin typeface="MS UI Gothic"/>
              <a:ea typeface="MS UI Gothic"/>
            </a:rPr>
            <a:t>〔=0.6〕</a:t>
          </a:r>
        </a:p>
        <a:p>
          <a:pPr algn="l" rtl="0">
            <a:defRPr sz="1000"/>
          </a:pP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たてとい排水有効断面積</a:t>
          </a:r>
          <a:r>
            <a:rPr lang="en-US" altLang="ja-JP" sz="900" b="0" i="0" strike="noStrike">
              <a:solidFill>
                <a:srgbClr val="000000"/>
              </a:solidFill>
              <a:latin typeface="MS UI Gothic"/>
              <a:ea typeface="MS UI Gothic"/>
            </a:rPr>
            <a:t>〔㎝</a:t>
          </a:r>
          <a:r>
            <a:rPr lang="en-US" altLang="ja-JP" sz="900" b="0" i="0" strike="noStrike" baseline="30000">
              <a:solidFill>
                <a:srgbClr val="000000"/>
              </a:solidFill>
              <a:latin typeface="MS UI Gothic"/>
              <a:ea typeface="MS UI Gothic"/>
            </a:rPr>
            <a:t>2</a:t>
          </a:r>
          <a:r>
            <a:rPr lang="en-US" altLang="ja-JP" sz="900" b="0" i="0" strike="noStrike">
              <a:solidFill>
                <a:srgbClr val="000000"/>
              </a:solidFill>
              <a:latin typeface="MS UI Gothic"/>
              <a:ea typeface="MS UI Gothic"/>
            </a:rPr>
            <a:t>〕</a:t>
          </a:r>
        </a:p>
        <a:p>
          <a:pPr algn="l" rtl="0">
            <a:defRPr sz="1000"/>
          </a:pPr>
          <a:r>
            <a:rPr lang="ja-JP" altLang="en-US" sz="900" b="0" i="0" strike="noStrike">
              <a:solidFill>
                <a:srgbClr val="000000"/>
              </a:solidFill>
              <a:latin typeface="MS UI Gothic"/>
              <a:ea typeface="MS UI Gothic"/>
            </a:rPr>
            <a:t>ｇ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重力加速度</a:t>
          </a:r>
          <a:r>
            <a:rPr lang="en-US" altLang="ja-JP" sz="900" b="0" i="0" strike="noStrike">
              <a:solidFill>
                <a:srgbClr val="000000"/>
              </a:solidFill>
              <a:latin typeface="MS UI Gothic"/>
              <a:ea typeface="MS UI Gothic"/>
            </a:rPr>
            <a:t>〔=980㎝/s</a:t>
          </a:r>
          <a:r>
            <a:rPr lang="en-US" altLang="ja-JP" sz="900" b="0" i="0" strike="noStrike" baseline="30000">
              <a:solidFill>
                <a:srgbClr val="000000"/>
              </a:solidFill>
              <a:latin typeface="MS UI Gothic"/>
              <a:ea typeface="MS UI Gothic"/>
            </a:rPr>
            <a:t>2</a:t>
          </a:r>
          <a:r>
            <a:rPr lang="en-US" altLang="ja-JP" sz="900" b="0" i="0" strike="noStrike">
              <a:solidFill>
                <a:srgbClr val="000000"/>
              </a:solidFill>
              <a:latin typeface="MS UI Gothic"/>
              <a:ea typeface="MS UI Gothic"/>
            </a:rPr>
            <a:t>〕</a:t>
          </a:r>
        </a:p>
        <a:p>
          <a:pPr algn="l" rtl="0">
            <a:defRPr sz="1000"/>
          </a:pPr>
          <a:r>
            <a:rPr lang="ja-JP" altLang="en-US" sz="900" b="0" i="0" strike="noStrike">
              <a:solidFill>
                <a:srgbClr val="000000"/>
              </a:solidFill>
              <a:latin typeface="MS UI Gothic"/>
              <a:ea typeface="MS UI Gothic"/>
            </a:rPr>
            <a:t>ｈ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軒とい潤辺高さ</a:t>
          </a:r>
          <a:r>
            <a:rPr lang="en-US" altLang="ja-JP" sz="900" b="0" i="0" strike="noStrike">
              <a:solidFill>
                <a:srgbClr val="000000"/>
              </a:solidFill>
              <a:latin typeface="MS UI Gothic"/>
              <a:ea typeface="MS UI Gothic"/>
            </a:rPr>
            <a:t>〔㎝〕 ※1㍑=1,000㎝</a:t>
          </a:r>
          <a:r>
            <a:rPr lang="en-US" altLang="ja-JP" sz="900" b="0" i="0" strike="noStrike" baseline="30000">
              <a:solidFill>
                <a:srgbClr val="000000"/>
              </a:solidFill>
              <a:latin typeface="MS UI Gothic"/>
              <a:ea typeface="MS UI Gothic"/>
            </a:rPr>
            <a:t>3</a:t>
          </a:r>
        </a:p>
      </xdr:txBody>
    </xdr:sp>
    <xdr:clientData/>
  </xdr:oneCellAnchor>
  <xdr:twoCellAnchor editAs="oneCell">
    <xdr:from>
      <xdr:col>3</xdr:col>
      <xdr:colOff>47625</xdr:colOff>
      <xdr:row>25</xdr:row>
      <xdr:rowOff>171450</xdr:rowOff>
    </xdr:from>
    <xdr:to>
      <xdr:col>9</xdr:col>
      <xdr:colOff>123825</xdr:colOff>
      <xdr:row>31</xdr:row>
      <xdr:rowOff>167537</xdr:rowOff>
    </xdr:to>
    <xdr:pic>
      <xdr:nvPicPr>
        <xdr:cNvPr id="4570" name="Picture 108">
          <a:extLst>
            <a:ext uri="{FF2B5EF4-FFF2-40B4-BE49-F238E27FC236}">
              <a16:creationId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2125" y="4724400"/>
          <a:ext cx="1504950" cy="1081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171450</xdr:colOff>
      <xdr:row>42</xdr:row>
      <xdr:rowOff>19050</xdr:rowOff>
    </xdr:from>
    <xdr:to>
      <xdr:col>20</xdr:col>
      <xdr:colOff>180975</xdr:colOff>
      <xdr:row>43</xdr:row>
      <xdr:rowOff>76200</xdr:rowOff>
    </xdr:to>
    <xdr:pic>
      <xdr:nvPicPr>
        <xdr:cNvPr id="4571" name="Picture 109">
          <a:extLst>
            <a:ext uri="{FF2B5EF4-FFF2-40B4-BE49-F238E27FC236}">
              <a16:creationId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57825" y="7267575"/>
          <a:ext cx="485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161925</xdr:colOff>
      <xdr:row>40</xdr:row>
      <xdr:rowOff>28575</xdr:rowOff>
    </xdr:from>
    <xdr:to>
      <xdr:col>23</xdr:col>
      <xdr:colOff>171450</xdr:colOff>
      <xdr:row>42</xdr:row>
      <xdr:rowOff>0</xdr:rowOff>
    </xdr:to>
    <xdr:pic>
      <xdr:nvPicPr>
        <xdr:cNvPr id="4572" name="Picture 110">
          <a:extLst>
            <a:ext uri="{FF2B5EF4-FFF2-40B4-BE49-F238E27FC236}">
              <a16:creationId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62675" y="7019925"/>
          <a:ext cx="485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70247</xdr:colOff>
      <xdr:row>31</xdr:row>
      <xdr:rowOff>122634</xdr:rowOff>
    </xdr:from>
    <xdr:to>
      <xdr:col>5</xdr:col>
      <xdr:colOff>232172</xdr:colOff>
      <xdr:row>32</xdr:row>
      <xdr:rowOff>84535</xdr:rowOff>
    </xdr:to>
    <xdr:sp macro="" textlink="">
      <xdr:nvSpPr>
        <xdr:cNvPr id="4573" name="Line 111">
          <a:extLst>
            <a:ext uri="{FF2B5EF4-FFF2-40B4-BE49-F238E27FC236}">
              <a16:creationId xmlns:a16="http://schemas.microsoft.com/office/drawing/2014/main" id="{00000000-0008-0000-0300-0000DD110000}"/>
            </a:ext>
          </a:extLst>
        </xdr:cNvPr>
        <xdr:cNvSpPr>
          <a:spLocks noChangeShapeType="1"/>
        </xdr:cNvSpPr>
      </xdr:nvSpPr>
      <xdr:spPr bwMode="auto">
        <a:xfrm flipH="1" flipV="1">
          <a:off x="2260997" y="5718572"/>
          <a:ext cx="161925" cy="14049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232172</xdr:colOff>
      <xdr:row>27</xdr:row>
      <xdr:rowOff>160734</xdr:rowOff>
    </xdr:from>
    <xdr:to>
      <xdr:col>10</xdr:col>
      <xdr:colOff>0</xdr:colOff>
      <xdr:row>28</xdr:row>
      <xdr:rowOff>85725</xdr:rowOff>
    </xdr:to>
    <xdr:sp macro="" textlink="">
      <xdr:nvSpPr>
        <xdr:cNvPr id="4574" name="Line 112">
          <a:extLst>
            <a:ext uri="{FF2B5EF4-FFF2-40B4-BE49-F238E27FC236}">
              <a16:creationId xmlns:a16="http://schemas.microsoft.com/office/drawing/2014/main" id="{00000000-0008-0000-0300-0000DE110000}"/>
            </a:ext>
          </a:extLst>
        </xdr:cNvPr>
        <xdr:cNvSpPr>
          <a:spLocks noChangeShapeType="1"/>
        </xdr:cNvSpPr>
      </xdr:nvSpPr>
      <xdr:spPr bwMode="auto">
        <a:xfrm flipH="1" flipV="1">
          <a:off x="2661047" y="5042297"/>
          <a:ext cx="720328" cy="103584"/>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219075</xdr:colOff>
      <xdr:row>53</xdr:row>
      <xdr:rowOff>104775</xdr:rowOff>
    </xdr:from>
    <xdr:to>
      <xdr:col>22</xdr:col>
      <xdr:colOff>200025</xdr:colOff>
      <xdr:row>55</xdr:row>
      <xdr:rowOff>9525</xdr:rowOff>
    </xdr:to>
    <xdr:grpSp>
      <xdr:nvGrpSpPr>
        <xdr:cNvPr id="4575" name="Group 113">
          <a:extLst>
            <a:ext uri="{FF2B5EF4-FFF2-40B4-BE49-F238E27FC236}">
              <a16:creationId xmlns:a16="http://schemas.microsoft.com/office/drawing/2014/main" id="{00000000-0008-0000-0300-0000DF110000}"/>
            </a:ext>
          </a:extLst>
        </xdr:cNvPr>
        <xdr:cNvGrpSpPr>
          <a:grpSpLocks/>
        </xdr:cNvGrpSpPr>
      </xdr:nvGrpSpPr>
      <xdr:grpSpPr bwMode="auto">
        <a:xfrm>
          <a:off x="4097655" y="9370695"/>
          <a:ext cx="1695450" cy="255270"/>
          <a:chOff x="962" y="999"/>
          <a:chExt cx="197" cy="27"/>
        </a:xfrm>
      </xdr:grpSpPr>
      <xdr:pic>
        <xdr:nvPicPr>
          <xdr:cNvPr id="4580" name="Picture 114">
            <a:extLst>
              <a:ext uri="{FF2B5EF4-FFF2-40B4-BE49-F238E27FC236}">
                <a16:creationId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62" y="999"/>
            <a:ext cx="89"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581" name="Line 115">
            <a:extLst>
              <a:ext uri="{FF2B5EF4-FFF2-40B4-BE49-F238E27FC236}">
                <a16:creationId xmlns:a16="http://schemas.microsoft.com/office/drawing/2014/main" id="{00000000-0008-0000-0300-0000E5110000}"/>
              </a:ext>
            </a:extLst>
          </xdr:cNvPr>
          <xdr:cNvSpPr>
            <a:spLocks noChangeShapeType="1"/>
          </xdr:cNvSpPr>
        </xdr:nvSpPr>
        <xdr:spPr bwMode="auto">
          <a:xfrm>
            <a:off x="985" y="1000"/>
            <a:ext cx="17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38100</xdr:colOff>
      <xdr:row>3</xdr:row>
      <xdr:rowOff>66675</xdr:rowOff>
    </xdr:from>
    <xdr:to>
      <xdr:col>27</xdr:col>
      <xdr:colOff>200025</xdr:colOff>
      <xdr:row>5</xdr:row>
      <xdr:rowOff>66675</xdr:rowOff>
    </xdr:to>
    <xdr:sp macro="" textlink="">
      <xdr:nvSpPr>
        <xdr:cNvPr id="117" name="Text Box 116">
          <a:extLst>
            <a:ext uri="{FF2B5EF4-FFF2-40B4-BE49-F238E27FC236}">
              <a16:creationId xmlns:a16="http://schemas.microsoft.com/office/drawing/2014/main" id="{00000000-0008-0000-0300-000075000000}"/>
            </a:ext>
          </a:extLst>
        </xdr:cNvPr>
        <xdr:cNvSpPr txBox="1">
          <a:spLocks noChangeArrowheads="1"/>
        </xdr:cNvSpPr>
      </xdr:nvSpPr>
      <xdr:spPr bwMode="auto">
        <a:xfrm>
          <a:off x="1981200" y="581025"/>
          <a:ext cx="5619750" cy="342900"/>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45720" tIns="27432" rIns="45720" bIns="0" anchor="t" upright="1"/>
        <a:lstStyle/>
        <a:p>
          <a:pPr algn="ctr" rtl="1">
            <a:defRPr sz="1000"/>
          </a:pPr>
          <a:r>
            <a:rPr lang="ja-JP" altLang="en-US" sz="2000" b="0" i="0" strike="noStrike">
              <a:solidFill>
                <a:srgbClr val="000000"/>
              </a:solidFill>
              <a:latin typeface="ＭＳ Ｐゴシック"/>
              <a:ea typeface="ＭＳ Ｐゴシック"/>
            </a:rPr>
            <a:t>箱　樋　排　水　能　力　計　算　書</a:t>
          </a:r>
        </a:p>
      </xdr:txBody>
    </xdr:sp>
    <xdr:clientData/>
  </xdr:twoCellAnchor>
  <xdr:twoCellAnchor>
    <xdr:from>
      <xdr:col>14</xdr:col>
      <xdr:colOff>85725</xdr:colOff>
      <xdr:row>10</xdr:row>
      <xdr:rowOff>66675</xdr:rowOff>
    </xdr:from>
    <xdr:to>
      <xdr:col>23</xdr:col>
      <xdr:colOff>247650</xdr:colOff>
      <xdr:row>10</xdr:row>
      <xdr:rowOff>66675</xdr:rowOff>
    </xdr:to>
    <xdr:sp macro="" textlink="">
      <xdr:nvSpPr>
        <xdr:cNvPr id="4577" name="Line 174">
          <a:extLst>
            <a:ext uri="{FF2B5EF4-FFF2-40B4-BE49-F238E27FC236}">
              <a16:creationId xmlns:a16="http://schemas.microsoft.com/office/drawing/2014/main" id="{00000000-0008-0000-0300-0000E1110000}"/>
            </a:ext>
          </a:extLst>
        </xdr:cNvPr>
        <xdr:cNvSpPr>
          <a:spLocks noChangeShapeType="1"/>
        </xdr:cNvSpPr>
      </xdr:nvSpPr>
      <xdr:spPr bwMode="auto">
        <a:xfrm flipH="1">
          <a:off x="4419600" y="1828800"/>
          <a:ext cx="2295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76200</xdr:colOff>
      <xdr:row>10</xdr:row>
      <xdr:rowOff>76200</xdr:rowOff>
    </xdr:from>
    <xdr:to>
      <xdr:col>14</xdr:col>
      <xdr:colOff>76200</xdr:colOff>
      <xdr:row>11</xdr:row>
      <xdr:rowOff>114300</xdr:rowOff>
    </xdr:to>
    <xdr:sp macro="" textlink="">
      <xdr:nvSpPr>
        <xdr:cNvPr id="4578" name="Line 175">
          <a:extLst>
            <a:ext uri="{FF2B5EF4-FFF2-40B4-BE49-F238E27FC236}">
              <a16:creationId xmlns:a16="http://schemas.microsoft.com/office/drawing/2014/main" id="{00000000-0008-0000-0300-0000E2110000}"/>
            </a:ext>
          </a:extLst>
        </xdr:cNvPr>
        <xdr:cNvSpPr>
          <a:spLocks noChangeShapeType="1"/>
        </xdr:cNvSpPr>
      </xdr:nvSpPr>
      <xdr:spPr bwMode="auto">
        <a:xfrm>
          <a:off x="4410075" y="183832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11</xdr:row>
      <xdr:rowOff>114300</xdr:rowOff>
    </xdr:from>
    <xdr:to>
      <xdr:col>14</xdr:col>
      <xdr:colOff>66675</xdr:colOff>
      <xdr:row>11</xdr:row>
      <xdr:rowOff>114300</xdr:rowOff>
    </xdr:to>
    <xdr:sp macro="" textlink="">
      <xdr:nvSpPr>
        <xdr:cNvPr id="4579" name="Line 176">
          <a:extLst>
            <a:ext uri="{FF2B5EF4-FFF2-40B4-BE49-F238E27FC236}">
              <a16:creationId xmlns:a16="http://schemas.microsoft.com/office/drawing/2014/main" id="{00000000-0008-0000-0300-0000E3110000}"/>
            </a:ext>
          </a:extLst>
        </xdr:cNvPr>
        <xdr:cNvSpPr>
          <a:spLocks noChangeShapeType="1"/>
        </xdr:cNvSpPr>
      </xdr:nvSpPr>
      <xdr:spPr bwMode="auto">
        <a:xfrm flipH="1">
          <a:off x="4191000" y="2057400"/>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3</xdr:col>
      <xdr:colOff>39291</xdr:colOff>
      <xdr:row>32</xdr:row>
      <xdr:rowOff>169069</xdr:rowOff>
    </xdr:from>
    <xdr:to>
      <xdr:col>6</xdr:col>
      <xdr:colOff>182166</xdr:colOff>
      <xdr:row>37</xdr:row>
      <xdr:rowOff>91851</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5"/>
        <a:stretch>
          <a:fillRect/>
        </a:stretch>
      </xdr:blipFill>
      <xdr:spPr>
        <a:xfrm>
          <a:off x="1753791" y="5943600"/>
          <a:ext cx="857250" cy="720501"/>
        </a:xfrm>
        <a:prstGeom prst="rect">
          <a:avLst/>
        </a:prstGeom>
      </xdr:spPr>
    </xdr:pic>
    <xdr:clientData/>
  </xdr:twoCellAnchor>
  <xdr:twoCellAnchor editAs="oneCell">
    <xdr:from>
      <xdr:col>34</xdr:col>
      <xdr:colOff>141085</xdr:colOff>
      <xdr:row>16</xdr:row>
      <xdr:rowOff>46290</xdr:rowOff>
    </xdr:from>
    <xdr:to>
      <xdr:col>61</xdr:col>
      <xdr:colOff>184335</xdr:colOff>
      <xdr:row>35</xdr:row>
      <xdr:rowOff>161837</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6"/>
        <a:stretch>
          <a:fillRect/>
        </a:stretch>
      </xdr:blipFill>
      <xdr:spPr>
        <a:xfrm>
          <a:off x="8369146" y="2932654"/>
          <a:ext cx="5877553" cy="35791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9525</xdr:colOff>
      <xdr:row>20</xdr:row>
      <xdr:rowOff>161925</xdr:rowOff>
    </xdr:from>
    <xdr:to>
      <xdr:col>11</xdr:col>
      <xdr:colOff>9525</xdr:colOff>
      <xdr:row>21</xdr:row>
      <xdr:rowOff>66675</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3629025" y="37719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23</xdr:row>
      <xdr:rowOff>38100</xdr:rowOff>
    </xdr:from>
    <xdr:ext cx="31291" cy="133370"/>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3390900" y="422910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11</xdr:col>
      <xdr:colOff>9525</xdr:colOff>
      <xdr:row>19</xdr:row>
      <xdr:rowOff>123825</xdr:rowOff>
    </xdr:from>
    <xdr:to>
      <xdr:col>11</xdr:col>
      <xdr:colOff>9525</xdr:colOff>
      <xdr:row>20</xdr:row>
      <xdr:rowOff>85725</xdr:rowOff>
    </xdr:to>
    <xdr:sp macro="" textlink="">
      <xdr:nvSpPr>
        <xdr:cNvPr id="4" name="Rectangle 3">
          <a:extLst>
            <a:ext uri="{FF2B5EF4-FFF2-40B4-BE49-F238E27FC236}">
              <a16:creationId xmlns:a16="http://schemas.microsoft.com/office/drawing/2014/main" id="{00000000-0008-0000-0400-000004000000}"/>
            </a:ext>
          </a:extLst>
        </xdr:cNvPr>
        <xdr:cNvSpPr>
          <a:spLocks noChangeArrowheads="1"/>
        </xdr:cNvSpPr>
      </xdr:nvSpPr>
      <xdr:spPr bwMode="auto">
        <a:xfrm>
          <a:off x="3629025" y="3552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57</xdr:row>
      <xdr:rowOff>152400</xdr:rowOff>
    </xdr:from>
    <xdr:ext cx="31291" cy="133370"/>
    <xdr:sp macro="" textlink="">
      <xdr:nvSpPr>
        <xdr:cNvPr id="5" name="Rectangle 4">
          <a:extLst>
            <a:ext uri="{FF2B5EF4-FFF2-40B4-BE49-F238E27FC236}">
              <a16:creationId xmlns:a16="http://schemas.microsoft.com/office/drawing/2014/main" id="{00000000-0008-0000-0400-000005000000}"/>
            </a:ext>
          </a:extLst>
        </xdr:cNvPr>
        <xdr:cNvSpPr>
          <a:spLocks noChangeArrowheads="1"/>
        </xdr:cNvSpPr>
      </xdr:nvSpPr>
      <xdr:spPr bwMode="auto">
        <a:xfrm>
          <a:off x="3390900" y="10163175"/>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10</xdr:col>
      <xdr:colOff>9525</xdr:colOff>
      <xdr:row>24</xdr:row>
      <xdr:rowOff>114300</xdr:rowOff>
    </xdr:from>
    <xdr:to>
      <xdr:col>10</xdr:col>
      <xdr:colOff>9525</xdr:colOff>
      <xdr:row>25</xdr:row>
      <xdr:rowOff>66674</xdr:rowOff>
    </xdr:to>
    <xdr:sp macro="" textlink="">
      <xdr:nvSpPr>
        <xdr:cNvPr id="6" name="Rectangle 5">
          <a:extLst>
            <a:ext uri="{FF2B5EF4-FFF2-40B4-BE49-F238E27FC236}">
              <a16:creationId xmlns:a16="http://schemas.microsoft.com/office/drawing/2014/main" id="{00000000-0008-0000-0400-000006000000}"/>
            </a:ext>
          </a:extLst>
        </xdr:cNvPr>
        <xdr:cNvSpPr>
          <a:spLocks noChangeArrowheads="1"/>
        </xdr:cNvSpPr>
      </xdr:nvSpPr>
      <xdr:spPr bwMode="auto">
        <a:xfrm>
          <a:off x="3390900" y="4486275"/>
          <a:ext cx="0" cy="133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676275</xdr:colOff>
      <xdr:row>24</xdr:row>
      <xdr:rowOff>200025</xdr:rowOff>
    </xdr:from>
    <xdr:to>
      <xdr:col>10</xdr:col>
      <xdr:colOff>200025</xdr:colOff>
      <xdr:row>25</xdr:row>
      <xdr:rowOff>161925</xdr:rowOff>
    </xdr:to>
    <xdr:sp macro="" textlink="">
      <xdr:nvSpPr>
        <xdr:cNvPr id="7" name="Rectangle 6">
          <a:extLst>
            <a:ext uri="{FF2B5EF4-FFF2-40B4-BE49-F238E27FC236}">
              <a16:creationId xmlns:a16="http://schemas.microsoft.com/office/drawing/2014/main" id="{00000000-0008-0000-0400-000007000000}"/>
            </a:ext>
          </a:extLst>
        </xdr:cNvPr>
        <xdr:cNvSpPr>
          <a:spLocks noChangeArrowheads="1"/>
        </xdr:cNvSpPr>
      </xdr:nvSpPr>
      <xdr:spPr bwMode="auto">
        <a:xfrm>
          <a:off x="3143250" y="4552950"/>
          <a:ext cx="438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0</xdr:colOff>
      <xdr:row>15</xdr:row>
      <xdr:rowOff>104775</xdr:rowOff>
    </xdr:from>
    <xdr:to>
      <xdr:col>29</xdr:col>
      <xdr:colOff>171450</xdr:colOff>
      <xdr:row>19</xdr:row>
      <xdr:rowOff>161925</xdr:rowOff>
    </xdr:to>
    <xdr:sp macro="" textlink="">
      <xdr:nvSpPr>
        <xdr:cNvPr id="8" name="Text Box 7">
          <a:extLst>
            <a:ext uri="{FF2B5EF4-FFF2-40B4-BE49-F238E27FC236}">
              <a16:creationId xmlns:a16="http://schemas.microsoft.com/office/drawing/2014/main" id="{00000000-0008-0000-0400-000008000000}"/>
            </a:ext>
          </a:extLst>
        </xdr:cNvPr>
        <xdr:cNvSpPr txBox="1">
          <a:spLocks noChangeArrowheads="1"/>
        </xdr:cNvSpPr>
      </xdr:nvSpPr>
      <xdr:spPr bwMode="auto">
        <a:xfrm>
          <a:off x="4333875" y="2809875"/>
          <a:ext cx="3743325" cy="781050"/>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strike="noStrike">
              <a:solidFill>
                <a:srgbClr val="000000"/>
              </a:solidFill>
              <a:latin typeface="MS UI Gothic"/>
              <a:ea typeface="MS UI Gothic"/>
            </a:rPr>
            <a:t>■降雨量の計算式</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S</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ヶ所当りの屋根投影面積に降る雨量）</a:t>
          </a:r>
        </a:p>
        <a:p>
          <a:pPr algn="l" rtl="0">
            <a:lnSpc>
              <a:spcPts val="1000"/>
            </a:lnSpc>
            <a:defRPr sz="1000"/>
          </a:pPr>
          <a:r>
            <a:rPr lang="ja-JP" altLang="en-US" sz="900" b="0" i="0" strike="noStrike">
              <a:solidFill>
                <a:srgbClr val="000000"/>
              </a:solidFill>
              <a:latin typeface="MS UI Gothic"/>
              <a:ea typeface="MS UI Gothic"/>
            </a:rPr>
            <a:t>　　ａ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降雨強度</a:t>
          </a:r>
          <a:r>
            <a:rPr lang="en-US" altLang="ja-JP" sz="900" b="0" i="0" strike="noStrike">
              <a:solidFill>
                <a:srgbClr val="000000"/>
              </a:solidFill>
              <a:latin typeface="MS UI Gothic"/>
              <a:ea typeface="MS UI Gothic"/>
            </a:rPr>
            <a:t>〔m/s〕</a:t>
          </a:r>
          <a:r>
            <a:rPr lang="ja-JP" altLang="en-US" sz="900" b="0" i="0" strike="noStrike">
              <a:solidFill>
                <a:srgbClr val="000000"/>
              </a:solidFill>
              <a:latin typeface="MS UI Gothic"/>
              <a:ea typeface="MS UI Gothic"/>
            </a:rPr>
            <a:t>（標準</a:t>
          </a:r>
          <a:r>
            <a:rPr lang="en-US" altLang="ja-JP" sz="900" b="0" i="0" strike="noStrike">
              <a:solidFill>
                <a:srgbClr val="000000"/>
              </a:solidFill>
              <a:latin typeface="MS UI Gothic"/>
              <a:ea typeface="MS UI Gothic"/>
            </a:rPr>
            <a:t>160㎜/</a:t>
          </a:r>
          <a:r>
            <a:rPr lang="ja-JP" altLang="en-US" sz="900" b="0" i="0" strike="noStrike">
              <a:solidFill>
                <a:srgbClr val="000000"/>
              </a:solidFill>
              <a:latin typeface="MS UI Gothic"/>
              <a:ea typeface="MS UI Gothic"/>
            </a:rPr>
            <a:t>ｈ</a:t>
          </a:r>
          <a:r>
            <a:rPr lang="en-US" altLang="ja-JP" sz="900" b="0" i="0" strike="noStrike">
              <a:solidFill>
                <a:srgbClr val="000000"/>
              </a:solidFill>
              <a:latin typeface="MS UI Gothic"/>
              <a:ea typeface="MS UI Gothic"/>
            </a:rPr>
            <a:t>=4.44×10</a:t>
          </a:r>
          <a:r>
            <a:rPr lang="en-US" altLang="ja-JP" sz="900" b="0" i="0" strike="noStrike" baseline="30000">
              <a:solidFill>
                <a:srgbClr val="000000"/>
              </a:solidFill>
              <a:latin typeface="MS UI Gothic"/>
              <a:ea typeface="MS UI Gothic"/>
            </a:rPr>
            <a:t>-5</a:t>
          </a:r>
          <a:r>
            <a:rPr lang="ja-JP" altLang="en-US" sz="900" b="0" i="0" strike="noStrike">
              <a:solidFill>
                <a:srgbClr val="000000"/>
              </a:solidFill>
              <a:latin typeface="MS UI Gothic"/>
              <a:ea typeface="MS UI Gothic"/>
            </a:rPr>
            <a:t>ｍ</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 =</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a:t>
          </a:r>
          <a:r>
            <a:rPr lang="en-US" altLang="ja-JP" sz="900" b="0" i="0" strike="noStrike">
              <a:solidFill>
                <a:srgbClr val="000000"/>
              </a:solidFill>
              <a:latin typeface="MS UI Gothic"/>
              <a:ea typeface="MS UI Gothic"/>
            </a:rPr>
            <a:t>〔㎡〕 </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が数種ある場合は最大値のＳを基準とする） </a:t>
          </a:r>
          <a:r>
            <a:rPr lang="en-US" altLang="ja-JP" sz="900" b="0" i="0" strike="noStrike">
              <a:solidFill>
                <a:srgbClr val="000000"/>
              </a:solidFill>
              <a:latin typeface="MS UI Gothic"/>
              <a:ea typeface="MS UI Gothic"/>
            </a:rPr>
            <a:t>※1㍑=1×10</a:t>
          </a:r>
          <a:r>
            <a:rPr lang="en-US" altLang="ja-JP" sz="900" b="0" i="0" strike="noStrike" baseline="30000">
              <a:solidFill>
                <a:srgbClr val="000000"/>
              </a:solidFill>
              <a:latin typeface="MS UI Gothic"/>
              <a:ea typeface="MS UI Gothic"/>
            </a:rPr>
            <a:t>-3</a:t>
          </a: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p>
      </xdr:txBody>
    </xdr:sp>
    <xdr:clientData/>
  </xdr:twoCellAnchor>
  <xdr:twoCellAnchor>
    <xdr:from>
      <xdr:col>2</xdr:col>
      <xdr:colOff>238124</xdr:colOff>
      <xdr:row>16</xdr:row>
      <xdr:rowOff>0</xdr:rowOff>
    </xdr:from>
    <xdr:to>
      <xdr:col>9</xdr:col>
      <xdr:colOff>236763</xdr:colOff>
      <xdr:row>22</xdr:row>
      <xdr:rowOff>113810</xdr:rowOff>
    </xdr:to>
    <xdr:grpSp>
      <xdr:nvGrpSpPr>
        <xdr:cNvPr id="9" name="Group 8">
          <a:extLst>
            <a:ext uri="{FF2B5EF4-FFF2-40B4-BE49-F238E27FC236}">
              <a16:creationId xmlns:a16="http://schemas.microsoft.com/office/drawing/2014/main" id="{00000000-0008-0000-0400-000009000000}"/>
            </a:ext>
          </a:extLst>
        </xdr:cNvPr>
        <xdr:cNvGrpSpPr>
          <a:grpSpLocks/>
        </xdr:cNvGrpSpPr>
      </xdr:nvGrpSpPr>
      <xdr:grpSpPr bwMode="auto">
        <a:xfrm>
          <a:off x="1541708" y="2841037"/>
          <a:ext cx="1513232" cy="1214477"/>
          <a:chOff x="743" y="154"/>
          <a:chExt cx="180" cy="137"/>
        </a:xfrm>
      </xdr:grpSpPr>
      <xdr:sp macro="" textlink="">
        <xdr:nvSpPr>
          <xdr:cNvPr id="10" name="Line 9">
            <a:extLst>
              <a:ext uri="{FF2B5EF4-FFF2-40B4-BE49-F238E27FC236}">
                <a16:creationId xmlns:a16="http://schemas.microsoft.com/office/drawing/2014/main" id="{00000000-0008-0000-0400-00000A000000}"/>
              </a:ext>
            </a:extLst>
          </xdr:cNvPr>
          <xdr:cNvSpPr>
            <a:spLocks noChangeShapeType="1"/>
          </xdr:cNvSpPr>
        </xdr:nvSpPr>
        <xdr:spPr bwMode="auto">
          <a:xfrm>
            <a:off x="793" y="175"/>
            <a:ext cx="0" cy="4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11" name="Line 10">
            <a:extLst>
              <a:ext uri="{FF2B5EF4-FFF2-40B4-BE49-F238E27FC236}">
                <a16:creationId xmlns:a16="http://schemas.microsoft.com/office/drawing/2014/main" id="{00000000-0008-0000-0400-00000B000000}"/>
              </a:ext>
            </a:extLst>
          </xdr:cNvPr>
          <xdr:cNvSpPr>
            <a:spLocks noChangeShapeType="1"/>
          </xdr:cNvSpPr>
        </xdr:nvSpPr>
        <xdr:spPr bwMode="auto">
          <a:xfrm flipV="1">
            <a:off x="814" y="191"/>
            <a:ext cx="49"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1">
            <a:extLst>
              <a:ext uri="{FF2B5EF4-FFF2-40B4-BE49-F238E27FC236}">
                <a16:creationId xmlns:a16="http://schemas.microsoft.com/office/drawing/2014/main" id="{00000000-0008-0000-0400-00000C000000}"/>
              </a:ext>
            </a:extLst>
          </xdr:cNvPr>
          <xdr:cNvSpPr>
            <a:spLocks noChangeShapeType="1"/>
          </xdr:cNvSpPr>
        </xdr:nvSpPr>
        <xdr:spPr bwMode="auto">
          <a:xfrm>
            <a:off x="866" y="191"/>
            <a:ext cx="1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12">
            <a:extLst>
              <a:ext uri="{FF2B5EF4-FFF2-40B4-BE49-F238E27FC236}">
                <a16:creationId xmlns:a16="http://schemas.microsoft.com/office/drawing/2014/main" id="{00000000-0008-0000-0400-00000D000000}"/>
              </a:ext>
            </a:extLst>
          </xdr:cNvPr>
          <xdr:cNvSpPr>
            <a:spLocks noChangeShapeType="1"/>
          </xdr:cNvSpPr>
        </xdr:nvSpPr>
        <xdr:spPr bwMode="auto">
          <a:xfrm>
            <a:off x="866" y="238"/>
            <a:ext cx="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Freeform 13">
            <a:extLst>
              <a:ext uri="{FF2B5EF4-FFF2-40B4-BE49-F238E27FC236}">
                <a16:creationId xmlns:a16="http://schemas.microsoft.com/office/drawing/2014/main" id="{00000000-0008-0000-0400-00000E000000}"/>
              </a:ext>
            </a:extLst>
          </xdr:cNvPr>
          <xdr:cNvSpPr>
            <a:spLocks/>
          </xdr:cNvSpPr>
        </xdr:nvSpPr>
        <xdr:spPr bwMode="auto">
          <a:xfrm>
            <a:off x="743" y="218"/>
            <a:ext cx="120" cy="42"/>
          </a:xfrm>
          <a:custGeom>
            <a:avLst/>
            <a:gdLst>
              <a:gd name="T0" fmla="*/ 368 w 96"/>
              <a:gd name="T1" fmla="*/ 0 h 31"/>
              <a:gd name="T2" fmla="*/ 0 w 96"/>
              <a:gd name="T3" fmla="*/ 348 h 31"/>
              <a:gd name="T4" fmla="*/ 532 w 96"/>
              <a:gd name="T5" fmla="*/ 645 h 31"/>
              <a:gd name="T6" fmla="*/ 899 w 96"/>
              <a:gd name="T7" fmla="*/ 294 h 31"/>
              <a:gd name="T8" fmla="*/ 368 w 96"/>
              <a:gd name="T9" fmla="*/ 0 h 31"/>
              <a:gd name="T10" fmla="*/ 0 60000 65536"/>
              <a:gd name="T11" fmla="*/ 0 60000 65536"/>
              <a:gd name="T12" fmla="*/ 0 60000 65536"/>
              <a:gd name="T13" fmla="*/ 0 60000 65536"/>
              <a:gd name="T14" fmla="*/ 0 60000 65536"/>
              <a:gd name="T15" fmla="*/ 0 w 96"/>
              <a:gd name="T16" fmla="*/ 0 h 31"/>
              <a:gd name="T17" fmla="*/ 96 w 96"/>
              <a:gd name="T18" fmla="*/ 31 h 31"/>
            </a:gdLst>
            <a:ahLst/>
            <a:cxnLst>
              <a:cxn ang="T10">
                <a:pos x="T0" y="T1"/>
              </a:cxn>
              <a:cxn ang="T11">
                <a:pos x="T2" y="T3"/>
              </a:cxn>
              <a:cxn ang="T12">
                <a:pos x="T4" y="T5"/>
              </a:cxn>
              <a:cxn ang="T13">
                <a:pos x="T6" y="T7"/>
              </a:cxn>
              <a:cxn ang="T14">
                <a:pos x="T8" y="T9"/>
              </a:cxn>
            </a:cxnLst>
            <a:rect l="T15" t="T16" r="T17" b="T18"/>
            <a:pathLst>
              <a:path w="96" h="31">
                <a:moveTo>
                  <a:pt x="40" y="0"/>
                </a:moveTo>
                <a:lnTo>
                  <a:pt x="0" y="16"/>
                </a:lnTo>
                <a:lnTo>
                  <a:pt x="57" y="31"/>
                </a:lnTo>
                <a:lnTo>
                  <a:pt x="96" y="14"/>
                </a:lnTo>
                <a:lnTo>
                  <a:pt x="40" y="0"/>
                </a:lnTo>
                <a:close/>
              </a:path>
            </a:pathLst>
          </a:custGeom>
          <a:blipFill dpi="0" rotWithShape="0">
            <a:blip xmlns:r="http://schemas.openxmlformats.org/officeDocument/2006/relationships" r:embed="rId1"/>
            <a:srcRect/>
            <a:tile tx="0" ty="0" sx="100000" sy="100000" flip="none" algn="tl"/>
          </a:blip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Line 14">
            <a:extLst>
              <a:ext uri="{FF2B5EF4-FFF2-40B4-BE49-F238E27FC236}">
                <a16:creationId xmlns:a16="http://schemas.microsoft.com/office/drawing/2014/main" id="{00000000-0008-0000-0400-00000F000000}"/>
              </a:ext>
            </a:extLst>
          </xdr:cNvPr>
          <xdr:cNvSpPr>
            <a:spLocks noChangeShapeType="1"/>
          </xdr:cNvSpPr>
        </xdr:nvSpPr>
        <xdr:spPr bwMode="auto">
          <a:xfrm>
            <a:off x="743" y="240"/>
            <a:ext cx="71" cy="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15">
            <a:extLst>
              <a:ext uri="{FF2B5EF4-FFF2-40B4-BE49-F238E27FC236}">
                <a16:creationId xmlns:a16="http://schemas.microsoft.com/office/drawing/2014/main" id="{00000000-0008-0000-0400-000010000000}"/>
              </a:ext>
            </a:extLst>
          </xdr:cNvPr>
          <xdr:cNvSpPr>
            <a:spLocks noChangeShapeType="1"/>
          </xdr:cNvSpPr>
        </xdr:nvSpPr>
        <xdr:spPr bwMode="auto">
          <a:xfrm flipV="1">
            <a:off x="814" y="238"/>
            <a:ext cx="49" cy="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6">
            <a:extLst>
              <a:ext uri="{FF2B5EF4-FFF2-40B4-BE49-F238E27FC236}">
                <a16:creationId xmlns:a16="http://schemas.microsoft.com/office/drawing/2014/main" id="{00000000-0008-0000-0400-000011000000}"/>
              </a:ext>
            </a:extLst>
          </xdr:cNvPr>
          <xdr:cNvSpPr>
            <a:spLocks noChangeShapeType="1"/>
          </xdr:cNvSpPr>
        </xdr:nvSpPr>
        <xdr:spPr bwMode="auto">
          <a:xfrm>
            <a:off x="743" y="195"/>
            <a:ext cx="71"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17">
            <a:extLst>
              <a:ext uri="{FF2B5EF4-FFF2-40B4-BE49-F238E27FC236}">
                <a16:creationId xmlns:a16="http://schemas.microsoft.com/office/drawing/2014/main" id="{00000000-0008-0000-0400-000012000000}"/>
              </a:ext>
            </a:extLst>
          </xdr:cNvPr>
          <xdr:cNvSpPr>
            <a:spLocks noChangeShapeType="1"/>
          </xdr:cNvSpPr>
        </xdr:nvSpPr>
        <xdr:spPr bwMode="auto">
          <a:xfrm>
            <a:off x="793" y="174"/>
            <a:ext cx="70"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18">
            <a:extLst>
              <a:ext uri="{FF2B5EF4-FFF2-40B4-BE49-F238E27FC236}">
                <a16:creationId xmlns:a16="http://schemas.microsoft.com/office/drawing/2014/main" id="{00000000-0008-0000-0400-000013000000}"/>
              </a:ext>
            </a:extLst>
          </xdr:cNvPr>
          <xdr:cNvSpPr>
            <a:spLocks noChangeShapeType="1"/>
          </xdr:cNvSpPr>
        </xdr:nvSpPr>
        <xdr:spPr bwMode="auto">
          <a:xfrm flipV="1">
            <a:off x="743" y="174"/>
            <a:ext cx="50"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19">
            <a:extLst>
              <a:ext uri="{FF2B5EF4-FFF2-40B4-BE49-F238E27FC236}">
                <a16:creationId xmlns:a16="http://schemas.microsoft.com/office/drawing/2014/main" id="{00000000-0008-0000-0400-000014000000}"/>
              </a:ext>
            </a:extLst>
          </xdr:cNvPr>
          <xdr:cNvSpPr>
            <a:spLocks noChangeShapeType="1"/>
          </xdr:cNvSpPr>
        </xdr:nvSpPr>
        <xdr:spPr bwMode="auto">
          <a:xfrm>
            <a:off x="754" y="195"/>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20">
            <a:extLst>
              <a:ext uri="{FF2B5EF4-FFF2-40B4-BE49-F238E27FC236}">
                <a16:creationId xmlns:a16="http://schemas.microsoft.com/office/drawing/2014/main" id="{00000000-0008-0000-0400-000015000000}"/>
              </a:ext>
            </a:extLst>
          </xdr:cNvPr>
          <xdr:cNvSpPr>
            <a:spLocks noChangeShapeType="1"/>
          </xdr:cNvSpPr>
        </xdr:nvSpPr>
        <xdr:spPr bwMode="auto">
          <a:xfrm>
            <a:off x="761" y="195"/>
            <a:ext cx="0" cy="2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21">
            <a:extLst>
              <a:ext uri="{FF2B5EF4-FFF2-40B4-BE49-F238E27FC236}">
                <a16:creationId xmlns:a16="http://schemas.microsoft.com/office/drawing/2014/main" id="{00000000-0008-0000-0400-000016000000}"/>
              </a:ext>
            </a:extLst>
          </xdr:cNvPr>
          <xdr:cNvSpPr>
            <a:spLocks noChangeShapeType="1"/>
          </xdr:cNvSpPr>
        </xdr:nvSpPr>
        <xdr:spPr bwMode="auto">
          <a:xfrm>
            <a:off x="774" y="191"/>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22">
            <a:extLst>
              <a:ext uri="{FF2B5EF4-FFF2-40B4-BE49-F238E27FC236}">
                <a16:creationId xmlns:a16="http://schemas.microsoft.com/office/drawing/2014/main" id="{00000000-0008-0000-0400-000017000000}"/>
              </a:ext>
            </a:extLst>
          </xdr:cNvPr>
          <xdr:cNvSpPr>
            <a:spLocks noChangeShapeType="1"/>
          </xdr:cNvSpPr>
        </xdr:nvSpPr>
        <xdr:spPr bwMode="auto">
          <a:xfrm>
            <a:off x="786" y="185"/>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23">
            <a:extLst>
              <a:ext uri="{FF2B5EF4-FFF2-40B4-BE49-F238E27FC236}">
                <a16:creationId xmlns:a16="http://schemas.microsoft.com/office/drawing/2014/main" id="{00000000-0008-0000-0400-000018000000}"/>
              </a:ext>
            </a:extLst>
          </xdr:cNvPr>
          <xdr:cNvSpPr>
            <a:spLocks noChangeShapeType="1"/>
          </xdr:cNvSpPr>
        </xdr:nvSpPr>
        <xdr:spPr bwMode="auto">
          <a:xfrm>
            <a:off x="799" y="182"/>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Line 24">
            <a:extLst>
              <a:ext uri="{FF2B5EF4-FFF2-40B4-BE49-F238E27FC236}">
                <a16:creationId xmlns:a16="http://schemas.microsoft.com/office/drawing/2014/main" id="{00000000-0008-0000-0400-000019000000}"/>
              </a:ext>
            </a:extLst>
          </xdr:cNvPr>
          <xdr:cNvSpPr>
            <a:spLocks noChangeShapeType="1"/>
          </xdr:cNvSpPr>
        </xdr:nvSpPr>
        <xdr:spPr bwMode="auto">
          <a:xfrm>
            <a:off x="805" y="195"/>
            <a:ext cx="0" cy="3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Line 25">
            <a:extLst>
              <a:ext uri="{FF2B5EF4-FFF2-40B4-BE49-F238E27FC236}">
                <a16:creationId xmlns:a16="http://schemas.microsoft.com/office/drawing/2014/main" id="{00000000-0008-0000-0400-00001A000000}"/>
              </a:ext>
            </a:extLst>
          </xdr:cNvPr>
          <xdr:cNvSpPr>
            <a:spLocks noChangeShapeType="1"/>
          </xdr:cNvSpPr>
        </xdr:nvSpPr>
        <xdr:spPr bwMode="auto">
          <a:xfrm>
            <a:off x="819" y="198"/>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 name="Line 26">
            <a:extLst>
              <a:ext uri="{FF2B5EF4-FFF2-40B4-BE49-F238E27FC236}">
                <a16:creationId xmlns:a16="http://schemas.microsoft.com/office/drawing/2014/main" id="{00000000-0008-0000-0400-00001B000000}"/>
              </a:ext>
            </a:extLst>
          </xdr:cNvPr>
          <xdr:cNvSpPr>
            <a:spLocks noChangeShapeType="1"/>
          </xdr:cNvSpPr>
        </xdr:nvSpPr>
        <xdr:spPr bwMode="auto">
          <a:xfrm>
            <a:off x="828" y="192"/>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27">
            <a:extLst>
              <a:ext uri="{FF2B5EF4-FFF2-40B4-BE49-F238E27FC236}">
                <a16:creationId xmlns:a16="http://schemas.microsoft.com/office/drawing/2014/main" id="{00000000-0008-0000-0400-00001C000000}"/>
              </a:ext>
            </a:extLst>
          </xdr:cNvPr>
          <xdr:cNvSpPr>
            <a:spLocks noChangeShapeType="1"/>
          </xdr:cNvSpPr>
        </xdr:nvSpPr>
        <xdr:spPr bwMode="auto">
          <a:xfrm>
            <a:off x="842" y="191"/>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Freeform 28">
            <a:extLst>
              <a:ext uri="{FF2B5EF4-FFF2-40B4-BE49-F238E27FC236}">
                <a16:creationId xmlns:a16="http://schemas.microsoft.com/office/drawing/2014/main" id="{00000000-0008-0000-0400-00001D000000}"/>
              </a:ext>
            </a:extLst>
          </xdr:cNvPr>
          <xdr:cNvSpPr>
            <a:spLocks/>
          </xdr:cNvSpPr>
        </xdr:nvSpPr>
        <xdr:spPr bwMode="auto">
          <a:xfrm>
            <a:off x="752" y="230"/>
            <a:ext cx="3" cy="6"/>
          </a:xfrm>
          <a:custGeom>
            <a:avLst/>
            <a:gdLst>
              <a:gd name="T0" fmla="*/ 2 w 3"/>
              <a:gd name="T1" fmla="*/ 0 h 4"/>
              <a:gd name="T2" fmla="*/ 1 w 3"/>
              <a:gd name="T3" fmla="*/ 0 h 4"/>
              <a:gd name="T4" fmla="*/ 1 w 3"/>
              <a:gd name="T5" fmla="*/ 72 h 4"/>
              <a:gd name="T6" fmla="*/ 0 w 3"/>
              <a:gd name="T7" fmla="*/ 72 h 4"/>
              <a:gd name="T8" fmla="*/ 0 w 3"/>
              <a:gd name="T9" fmla="*/ 162 h 4"/>
              <a:gd name="T10" fmla="*/ 0 w 3"/>
              <a:gd name="T11" fmla="*/ 229 h 4"/>
              <a:gd name="T12" fmla="*/ 1 w 3"/>
              <a:gd name="T13" fmla="*/ 229 h 4"/>
              <a:gd name="T14" fmla="*/ 2 w 3"/>
              <a:gd name="T15" fmla="*/ 229 h 4"/>
              <a:gd name="T16" fmla="*/ 3 w 3"/>
              <a:gd name="T17" fmla="*/ 229 h 4"/>
              <a:gd name="T18" fmla="*/ 3 w 3"/>
              <a:gd name="T19" fmla="*/ 162 h 4"/>
              <a:gd name="T20" fmla="*/ 3 w 3"/>
              <a:gd name="T21" fmla="*/ 72 h 4"/>
              <a:gd name="T22" fmla="*/ 2 w 3"/>
              <a:gd name="T23" fmla="*/ 72 h 4"/>
              <a:gd name="T24" fmla="*/ 2 w 3"/>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3"/>
              <a:gd name="T40" fmla="*/ 0 h 4"/>
              <a:gd name="T41" fmla="*/ 3 w 3"/>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3" h="4">
                <a:moveTo>
                  <a:pt x="2" y="0"/>
                </a:moveTo>
                <a:lnTo>
                  <a:pt x="1" y="0"/>
                </a:lnTo>
                <a:lnTo>
                  <a:pt x="1" y="1"/>
                </a:lnTo>
                <a:lnTo>
                  <a:pt x="0" y="1"/>
                </a:lnTo>
                <a:lnTo>
                  <a:pt x="0" y="3"/>
                </a:lnTo>
                <a:lnTo>
                  <a:pt x="0" y="4"/>
                </a:lnTo>
                <a:lnTo>
                  <a:pt x="1" y="4"/>
                </a:lnTo>
                <a:lnTo>
                  <a:pt x="2" y="4"/>
                </a:lnTo>
                <a:lnTo>
                  <a:pt x="3" y="4"/>
                </a:lnTo>
                <a:lnTo>
                  <a:pt x="3" y="3"/>
                </a:lnTo>
                <a:lnTo>
                  <a:pt x="3" y="1"/>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Freeform 29">
            <a:extLst>
              <a:ext uri="{FF2B5EF4-FFF2-40B4-BE49-F238E27FC236}">
                <a16:creationId xmlns:a16="http://schemas.microsoft.com/office/drawing/2014/main" id="{00000000-0008-0000-0400-00001E000000}"/>
              </a:ext>
            </a:extLst>
          </xdr:cNvPr>
          <xdr:cNvSpPr>
            <a:spLocks/>
          </xdr:cNvSpPr>
        </xdr:nvSpPr>
        <xdr:spPr bwMode="auto">
          <a:xfrm>
            <a:off x="759" y="224"/>
            <a:ext cx="3" cy="6"/>
          </a:xfrm>
          <a:custGeom>
            <a:avLst/>
            <a:gdLst>
              <a:gd name="T0" fmla="*/ 72 w 2"/>
              <a:gd name="T1" fmla="*/ 0 h 4"/>
              <a:gd name="T2" fmla="*/ 72 w 2"/>
              <a:gd name="T3" fmla="*/ 72 h 4"/>
              <a:gd name="T4" fmla="*/ 72 w 2"/>
              <a:gd name="T5" fmla="*/ 108 h 4"/>
              <a:gd name="T6" fmla="*/ 0 w 2"/>
              <a:gd name="T7" fmla="*/ 108 h 4"/>
              <a:gd name="T8" fmla="*/ 0 w 2"/>
              <a:gd name="T9" fmla="*/ 162 h 4"/>
              <a:gd name="T10" fmla="*/ 0 w 2"/>
              <a:gd name="T11" fmla="*/ 229 h 4"/>
              <a:gd name="T12" fmla="*/ 72 w 2"/>
              <a:gd name="T13" fmla="*/ 229 h 4"/>
              <a:gd name="T14" fmla="*/ 108 w 2"/>
              <a:gd name="T15" fmla="*/ 229 h 4"/>
              <a:gd name="T16" fmla="*/ 108 w 2"/>
              <a:gd name="T17" fmla="*/ 162 h 4"/>
              <a:gd name="T18" fmla="*/ 108 w 2"/>
              <a:gd name="T19" fmla="*/ 108 h 4"/>
              <a:gd name="T20" fmla="*/ 108 w 2"/>
              <a:gd name="T21" fmla="*/ 72 h 4"/>
              <a:gd name="T22" fmla="*/ 72 w 2"/>
              <a:gd name="T23" fmla="*/ 72 h 4"/>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2"/>
              <a:gd name="T37" fmla="*/ 0 h 4"/>
              <a:gd name="T38" fmla="*/ 2 w 2"/>
              <a:gd name="T39" fmla="*/ 4 h 4"/>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2" h="4">
                <a:moveTo>
                  <a:pt x="1" y="0"/>
                </a:moveTo>
                <a:lnTo>
                  <a:pt x="1" y="1"/>
                </a:lnTo>
                <a:lnTo>
                  <a:pt x="1" y="2"/>
                </a:lnTo>
                <a:lnTo>
                  <a:pt x="0" y="2"/>
                </a:lnTo>
                <a:lnTo>
                  <a:pt x="0" y="3"/>
                </a:lnTo>
                <a:lnTo>
                  <a:pt x="0" y="4"/>
                </a:lnTo>
                <a:lnTo>
                  <a:pt x="1" y="4"/>
                </a:lnTo>
                <a:lnTo>
                  <a:pt x="2" y="4"/>
                </a:lnTo>
                <a:lnTo>
                  <a:pt x="2" y="3"/>
                </a:lnTo>
                <a:lnTo>
                  <a:pt x="2" y="2"/>
                </a:lnTo>
                <a:lnTo>
                  <a:pt x="2" y="1"/>
                </a:lnTo>
                <a:lnTo>
                  <a:pt x="1" y="1"/>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Freeform 30">
            <a:extLst>
              <a:ext uri="{FF2B5EF4-FFF2-40B4-BE49-F238E27FC236}">
                <a16:creationId xmlns:a16="http://schemas.microsoft.com/office/drawing/2014/main" id="{00000000-0008-0000-0400-00001F000000}"/>
              </a:ext>
            </a:extLst>
          </xdr:cNvPr>
          <xdr:cNvSpPr>
            <a:spLocks/>
          </xdr:cNvSpPr>
        </xdr:nvSpPr>
        <xdr:spPr bwMode="auto">
          <a:xfrm>
            <a:off x="773" y="236"/>
            <a:ext cx="4" cy="4"/>
          </a:xfrm>
          <a:custGeom>
            <a:avLst/>
            <a:gdLst>
              <a:gd name="T0" fmla="*/ 1 w 3"/>
              <a:gd name="T1" fmla="*/ 0 h 4"/>
              <a:gd name="T2" fmla="*/ 1 w 3"/>
              <a:gd name="T3" fmla="*/ 1 h 4"/>
              <a:gd name="T4" fmla="*/ 1 w 3"/>
              <a:gd name="T5" fmla="*/ 2 h 4"/>
              <a:gd name="T6" fmla="*/ 0 w 3"/>
              <a:gd name="T7" fmla="*/ 2 h 4"/>
              <a:gd name="T8" fmla="*/ 0 w 3"/>
              <a:gd name="T9" fmla="*/ 3 h 4"/>
              <a:gd name="T10" fmla="*/ 1 w 3"/>
              <a:gd name="T11" fmla="*/ 3 h 4"/>
              <a:gd name="T12" fmla="*/ 1 w 3"/>
              <a:gd name="T13" fmla="*/ 4 h 4"/>
              <a:gd name="T14" fmla="*/ 37 w 3"/>
              <a:gd name="T15" fmla="*/ 4 h 4"/>
              <a:gd name="T16" fmla="*/ 37 w 3"/>
              <a:gd name="T17" fmla="*/ 3 h 4"/>
              <a:gd name="T18" fmla="*/ 49 w 3"/>
              <a:gd name="T19" fmla="*/ 3 h 4"/>
              <a:gd name="T20" fmla="*/ 49 w 3"/>
              <a:gd name="T21" fmla="*/ 2 h 4"/>
              <a:gd name="T22" fmla="*/ 37 w 3"/>
              <a:gd name="T23" fmla="*/ 2 h 4"/>
              <a:gd name="T24" fmla="*/ 37 w 3"/>
              <a:gd name="T25" fmla="*/ 1 h 4"/>
              <a:gd name="T26" fmla="*/ 37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784" y="230"/>
            <a:ext cx="3" cy="7"/>
          </a:xfrm>
          <a:custGeom>
            <a:avLst/>
            <a:gdLst>
              <a:gd name="T0" fmla="*/ 72 w 2"/>
              <a:gd name="T1" fmla="*/ 0 h 5"/>
              <a:gd name="T2" fmla="*/ 72 w 2"/>
              <a:gd name="T3" fmla="*/ 1 h 5"/>
              <a:gd name="T4" fmla="*/ 0 w 2"/>
              <a:gd name="T5" fmla="*/ 1 h 5"/>
              <a:gd name="T6" fmla="*/ 0 w 2"/>
              <a:gd name="T7" fmla="*/ 80 h 5"/>
              <a:gd name="T8" fmla="*/ 0 w 2"/>
              <a:gd name="T9" fmla="*/ 112 h 5"/>
              <a:gd name="T10" fmla="*/ 72 w 2"/>
              <a:gd name="T11" fmla="*/ 112 h 5"/>
              <a:gd name="T12" fmla="*/ 72 w 2"/>
              <a:gd name="T13" fmla="*/ 151 h 5"/>
              <a:gd name="T14" fmla="*/ 108 w 2"/>
              <a:gd name="T15" fmla="*/ 151 h 5"/>
              <a:gd name="T16" fmla="*/ 108 w 2"/>
              <a:gd name="T17" fmla="*/ 112 h 5"/>
              <a:gd name="T18" fmla="*/ 108 w 2"/>
              <a:gd name="T19" fmla="*/ 80 h 5"/>
              <a:gd name="T20" fmla="*/ 108 w 2"/>
              <a:gd name="T21" fmla="*/ 1 h 5"/>
              <a:gd name="T22" fmla="*/ 72 w 2"/>
              <a:gd name="T23" fmla="*/ 1 h 5"/>
              <a:gd name="T24" fmla="*/ 72 w 2"/>
              <a:gd name="T25" fmla="*/ 0 h 5"/>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5"/>
              <a:gd name="T41" fmla="*/ 2 w 2"/>
              <a:gd name="T42" fmla="*/ 5 h 5"/>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5">
                <a:moveTo>
                  <a:pt x="1" y="0"/>
                </a:moveTo>
                <a:lnTo>
                  <a:pt x="1" y="1"/>
                </a:lnTo>
                <a:lnTo>
                  <a:pt x="0" y="1"/>
                </a:lnTo>
                <a:lnTo>
                  <a:pt x="0" y="3"/>
                </a:lnTo>
                <a:lnTo>
                  <a:pt x="0" y="4"/>
                </a:lnTo>
                <a:lnTo>
                  <a:pt x="1" y="4"/>
                </a:lnTo>
                <a:lnTo>
                  <a:pt x="1" y="5"/>
                </a:lnTo>
                <a:lnTo>
                  <a:pt x="2" y="5"/>
                </a:lnTo>
                <a:lnTo>
                  <a:pt x="2" y="4"/>
                </a:lnTo>
                <a:lnTo>
                  <a:pt x="2" y="3"/>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796" y="228"/>
            <a:ext cx="5" cy="8"/>
          </a:xfrm>
          <a:custGeom>
            <a:avLst/>
            <a:gdLst>
              <a:gd name="T0" fmla="*/ 287 w 3"/>
              <a:gd name="T1" fmla="*/ 0 h 5"/>
              <a:gd name="T2" fmla="*/ 287 w 3"/>
              <a:gd name="T3" fmla="*/ 138 h 5"/>
              <a:gd name="T4" fmla="*/ 172 w 3"/>
              <a:gd name="T5" fmla="*/ 138 h 5"/>
              <a:gd name="T6" fmla="*/ 172 w 3"/>
              <a:gd name="T7" fmla="*/ 354 h 5"/>
              <a:gd name="T8" fmla="*/ 0 w 3"/>
              <a:gd name="T9" fmla="*/ 354 h 5"/>
              <a:gd name="T10" fmla="*/ 0 w 3"/>
              <a:gd name="T11" fmla="*/ 438 h 5"/>
              <a:gd name="T12" fmla="*/ 172 w 3"/>
              <a:gd name="T13" fmla="*/ 438 h 5"/>
              <a:gd name="T14" fmla="*/ 172 w 3"/>
              <a:gd name="T15" fmla="*/ 566 h 5"/>
              <a:gd name="T16" fmla="*/ 287 w 3"/>
              <a:gd name="T17" fmla="*/ 566 h 5"/>
              <a:gd name="T18" fmla="*/ 478 w 3"/>
              <a:gd name="T19" fmla="*/ 566 h 5"/>
              <a:gd name="T20" fmla="*/ 478 w 3"/>
              <a:gd name="T21" fmla="*/ 438 h 5"/>
              <a:gd name="T22" fmla="*/ 478 w 3"/>
              <a:gd name="T23" fmla="*/ 354 h 5"/>
              <a:gd name="T24" fmla="*/ 287 w 3"/>
              <a:gd name="T25" fmla="*/ 354 h 5"/>
              <a:gd name="T26" fmla="*/ 287 w 3"/>
              <a:gd name="T27" fmla="*/ 138 h 5"/>
              <a:gd name="T28" fmla="*/ 287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3" y="5"/>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803" y="234"/>
            <a:ext cx="5" cy="5"/>
          </a:xfrm>
          <a:custGeom>
            <a:avLst/>
            <a:gdLst>
              <a:gd name="T0" fmla="*/ 172 w 3"/>
              <a:gd name="T1" fmla="*/ 0 h 4"/>
              <a:gd name="T2" fmla="*/ 172 w 3"/>
              <a:gd name="T3" fmla="*/ 1 h 4"/>
              <a:gd name="T4" fmla="*/ 0 w 3"/>
              <a:gd name="T5" fmla="*/ 1 h 4"/>
              <a:gd name="T6" fmla="*/ 0 w 3"/>
              <a:gd name="T7" fmla="*/ 25 h 4"/>
              <a:gd name="T8" fmla="*/ 0 w 3"/>
              <a:gd name="T9" fmla="*/ 31 h 4"/>
              <a:gd name="T10" fmla="*/ 172 w 3"/>
              <a:gd name="T11" fmla="*/ 31 h 4"/>
              <a:gd name="T12" fmla="*/ 172 w 3"/>
              <a:gd name="T13" fmla="*/ 36 h 4"/>
              <a:gd name="T14" fmla="*/ 287 w 3"/>
              <a:gd name="T15" fmla="*/ 36 h 4"/>
              <a:gd name="T16" fmla="*/ 287 w 3"/>
              <a:gd name="T17" fmla="*/ 31 h 4"/>
              <a:gd name="T18" fmla="*/ 478 w 3"/>
              <a:gd name="T19" fmla="*/ 31 h 4"/>
              <a:gd name="T20" fmla="*/ 478 w 3"/>
              <a:gd name="T21" fmla="*/ 25 h 4"/>
              <a:gd name="T22" fmla="*/ 287 w 3"/>
              <a:gd name="T23" fmla="*/ 25 h 4"/>
              <a:gd name="T24" fmla="*/ 287 w 3"/>
              <a:gd name="T25" fmla="*/ 1 h 4"/>
              <a:gd name="T26" fmla="*/ 172 w 3"/>
              <a:gd name="T27" fmla="*/ 1 h 4"/>
              <a:gd name="T28" fmla="*/ 172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0" y="1"/>
                </a:lnTo>
                <a:lnTo>
                  <a:pt x="0" y="2"/>
                </a:lnTo>
                <a:lnTo>
                  <a:pt x="0" y="3"/>
                </a:lnTo>
                <a:lnTo>
                  <a:pt x="1" y="3"/>
                </a:lnTo>
                <a:lnTo>
                  <a:pt x="1" y="4"/>
                </a:lnTo>
                <a:lnTo>
                  <a:pt x="2" y="4"/>
                </a:lnTo>
                <a:lnTo>
                  <a:pt x="2" y="3"/>
                </a:lnTo>
                <a:lnTo>
                  <a:pt x="3" y="3"/>
                </a:lnTo>
                <a:lnTo>
                  <a:pt x="3" y="2"/>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818" y="228"/>
            <a:ext cx="2" cy="8"/>
          </a:xfrm>
          <a:custGeom>
            <a:avLst/>
            <a:gdLst>
              <a:gd name="T0" fmla="*/ 1 w 3"/>
              <a:gd name="T1" fmla="*/ 0 h 5"/>
              <a:gd name="T2" fmla="*/ 1 w 3"/>
              <a:gd name="T3" fmla="*/ 138 h 5"/>
              <a:gd name="T4" fmla="*/ 1 w 3"/>
              <a:gd name="T5" fmla="*/ 138 h 5"/>
              <a:gd name="T6" fmla="*/ 1 w 3"/>
              <a:gd name="T7" fmla="*/ 354 h 5"/>
              <a:gd name="T8" fmla="*/ 0 w 3"/>
              <a:gd name="T9" fmla="*/ 354 h 5"/>
              <a:gd name="T10" fmla="*/ 0 w 3"/>
              <a:gd name="T11" fmla="*/ 438 h 5"/>
              <a:gd name="T12" fmla="*/ 1 w 3"/>
              <a:gd name="T13" fmla="*/ 438 h 5"/>
              <a:gd name="T14" fmla="*/ 1 w 3"/>
              <a:gd name="T15" fmla="*/ 566 h 5"/>
              <a:gd name="T16" fmla="*/ 1 w 3"/>
              <a:gd name="T17" fmla="*/ 566 h 5"/>
              <a:gd name="T18" fmla="*/ 1 w 3"/>
              <a:gd name="T19" fmla="*/ 438 h 5"/>
              <a:gd name="T20" fmla="*/ 1 w 3"/>
              <a:gd name="T21" fmla="*/ 438 h 5"/>
              <a:gd name="T22" fmla="*/ 1 w 3"/>
              <a:gd name="T23" fmla="*/ 354 h 5"/>
              <a:gd name="T24" fmla="*/ 1 w 3"/>
              <a:gd name="T25" fmla="*/ 354 h 5"/>
              <a:gd name="T26" fmla="*/ 1 w 3"/>
              <a:gd name="T27" fmla="*/ 138 h 5"/>
              <a:gd name="T28" fmla="*/ 1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2" y="4"/>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828" y="226"/>
            <a:ext cx="1" cy="5"/>
          </a:xfrm>
          <a:custGeom>
            <a:avLst/>
            <a:gdLst>
              <a:gd name="T0" fmla="*/ 1 w 2"/>
              <a:gd name="T1" fmla="*/ 0 h 4"/>
              <a:gd name="T2" fmla="*/ 1 w 2"/>
              <a:gd name="T3" fmla="*/ 1 h 4"/>
              <a:gd name="T4" fmla="*/ 0 w 2"/>
              <a:gd name="T5" fmla="*/ 1 h 4"/>
              <a:gd name="T6" fmla="*/ 0 w 2"/>
              <a:gd name="T7" fmla="*/ 25 h 4"/>
              <a:gd name="T8" fmla="*/ 0 w 2"/>
              <a:gd name="T9" fmla="*/ 31 h 4"/>
              <a:gd name="T10" fmla="*/ 0 w 2"/>
              <a:gd name="T11" fmla="*/ 36 h 4"/>
              <a:gd name="T12" fmla="*/ 1 w 2"/>
              <a:gd name="T13" fmla="*/ 36 h 4"/>
              <a:gd name="T14" fmla="*/ 1 w 2"/>
              <a:gd name="T15" fmla="*/ 36 h 4"/>
              <a:gd name="T16" fmla="*/ 1 w 2"/>
              <a:gd name="T17" fmla="*/ 31 h 4"/>
              <a:gd name="T18" fmla="*/ 1 w 2"/>
              <a:gd name="T19" fmla="*/ 25 h 4"/>
              <a:gd name="T20" fmla="*/ 1 w 2"/>
              <a:gd name="T21" fmla="*/ 1 h 4"/>
              <a:gd name="T22" fmla="*/ 1 w 2"/>
              <a:gd name="T23" fmla="*/ 1 h 4"/>
              <a:gd name="T24" fmla="*/ 1 w 2"/>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4"/>
              <a:gd name="T41" fmla="*/ 2 w 2"/>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4">
                <a:moveTo>
                  <a:pt x="1" y="0"/>
                </a:moveTo>
                <a:lnTo>
                  <a:pt x="1" y="1"/>
                </a:lnTo>
                <a:lnTo>
                  <a:pt x="0" y="1"/>
                </a:lnTo>
                <a:lnTo>
                  <a:pt x="0" y="2"/>
                </a:lnTo>
                <a:lnTo>
                  <a:pt x="0" y="3"/>
                </a:lnTo>
                <a:lnTo>
                  <a:pt x="0" y="4"/>
                </a:lnTo>
                <a:lnTo>
                  <a:pt x="1" y="4"/>
                </a:lnTo>
                <a:lnTo>
                  <a:pt x="2" y="4"/>
                </a:lnTo>
                <a:lnTo>
                  <a:pt x="2" y="3"/>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842" y="226"/>
            <a:ext cx="3" cy="5"/>
          </a:xfrm>
          <a:custGeom>
            <a:avLst/>
            <a:gdLst>
              <a:gd name="T0" fmla="*/ 1 w 3"/>
              <a:gd name="T1" fmla="*/ 0 h 4"/>
              <a:gd name="T2" fmla="*/ 1 w 3"/>
              <a:gd name="T3" fmla="*/ 1 h 4"/>
              <a:gd name="T4" fmla="*/ 1 w 3"/>
              <a:gd name="T5" fmla="*/ 25 h 4"/>
              <a:gd name="T6" fmla="*/ 0 w 3"/>
              <a:gd name="T7" fmla="*/ 25 h 4"/>
              <a:gd name="T8" fmla="*/ 0 w 3"/>
              <a:gd name="T9" fmla="*/ 31 h 4"/>
              <a:gd name="T10" fmla="*/ 1 w 3"/>
              <a:gd name="T11" fmla="*/ 31 h 4"/>
              <a:gd name="T12" fmla="*/ 1 w 3"/>
              <a:gd name="T13" fmla="*/ 36 h 4"/>
              <a:gd name="T14" fmla="*/ 2 w 3"/>
              <a:gd name="T15" fmla="*/ 36 h 4"/>
              <a:gd name="T16" fmla="*/ 2 w 3"/>
              <a:gd name="T17" fmla="*/ 31 h 4"/>
              <a:gd name="T18" fmla="*/ 3 w 3"/>
              <a:gd name="T19" fmla="*/ 31 h 4"/>
              <a:gd name="T20" fmla="*/ 3 w 3"/>
              <a:gd name="T21" fmla="*/ 25 h 4"/>
              <a:gd name="T22" fmla="*/ 2 w 3"/>
              <a:gd name="T23" fmla="*/ 25 h 4"/>
              <a:gd name="T24" fmla="*/ 2 w 3"/>
              <a:gd name="T25" fmla="*/ 1 h 4"/>
              <a:gd name="T26" fmla="*/ 2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Rectangle 37">
            <a:extLst>
              <a:ext uri="{FF2B5EF4-FFF2-40B4-BE49-F238E27FC236}">
                <a16:creationId xmlns:a16="http://schemas.microsoft.com/office/drawing/2014/main" id="{00000000-0008-0000-0400-000026000000}"/>
              </a:ext>
            </a:extLst>
          </xdr:cNvPr>
          <xdr:cNvSpPr>
            <a:spLocks noChangeArrowheads="1"/>
          </xdr:cNvSpPr>
        </xdr:nvSpPr>
        <xdr:spPr bwMode="auto">
          <a:xfrm>
            <a:off x="814" y="238"/>
            <a:ext cx="14" cy="14"/>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Ｓ</a:t>
            </a:r>
          </a:p>
        </xdr:txBody>
      </xdr:sp>
      <xdr:sp macro="" textlink="">
        <xdr:nvSpPr>
          <xdr:cNvPr id="39" name="Line 38">
            <a:extLst>
              <a:ext uri="{FF2B5EF4-FFF2-40B4-BE49-F238E27FC236}">
                <a16:creationId xmlns:a16="http://schemas.microsoft.com/office/drawing/2014/main" id="{00000000-0008-0000-0400-000027000000}"/>
              </a:ext>
            </a:extLst>
          </xdr:cNvPr>
          <xdr:cNvSpPr>
            <a:spLocks noChangeShapeType="1"/>
          </xdr:cNvSpPr>
        </xdr:nvSpPr>
        <xdr:spPr bwMode="auto">
          <a:xfrm>
            <a:off x="824" y="251"/>
            <a:ext cx="4" cy="2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Rectangle 39">
            <a:extLst>
              <a:ext uri="{FF2B5EF4-FFF2-40B4-BE49-F238E27FC236}">
                <a16:creationId xmlns:a16="http://schemas.microsoft.com/office/drawing/2014/main" id="{00000000-0008-0000-0400-000028000000}"/>
              </a:ext>
            </a:extLst>
          </xdr:cNvPr>
          <xdr:cNvSpPr>
            <a:spLocks noChangeArrowheads="1"/>
          </xdr:cNvSpPr>
        </xdr:nvSpPr>
        <xdr:spPr bwMode="auto">
          <a:xfrm>
            <a:off x="812" y="274"/>
            <a:ext cx="7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屋根投影面積</a:t>
            </a:r>
          </a:p>
        </xdr:txBody>
      </xdr:sp>
      <xdr:sp macro="" textlink="">
        <xdr:nvSpPr>
          <xdr:cNvPr id="41" name="Rectangle 40">
            <a:extLst>
              <a:ext uri="{FF2B5EF4-FFF2-40B4-BE49-F238E27FC236}">
                <a16:creationId xmlns:a16="http://schemas.microsoft.com/office/drawing/2014/main" id="{00000000-0008-0000-0400-000029000000}"/>
              </a:ext>
            </a:extLst>
          </xdr:cNvPr>
          <xdr:cNvSpPr>
            <a:spLocks noChangeArrowheads="1"/>
          </xdr:cNvSpPr>
        </xdr:nvSpPr>
        <xdr:spPr bwMode="auto">
          <a:xfrm>
            <a:off x="838" y="154"/>
            <a:ext cx="8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体積） </a:t>
            </a:r>
          </a:p>
        </xdr:txBody>
      </xdr:sp>
      <xdr:sp macro="" textlink="">
        <xdr:nvSpPr>
          <xdr:cNvPr id="42" name="Rectangle 41">
            <a:extLst>
              <a:ext uri="{FF2B5EF4-FFF2-40B4-BE49-F238E27FC236}">
                <a16:creationId xmlns:a16="http://schemas.microsoft.com/office/drawing/2014/main" id="{00000000-0008-0000-0400-00002A000000}"/>
              </a:ext>
            </a:extLst>
          </xdr:cNvPr>
          <xdr:cNvSpPr>
            <a:spLocks noChangeArrowheads="1"/>
          </xdr:cNvSpPr>
        </xdr:nvSpPr>
        <xdr:spPr bwMode="auto">
          <a:xfrm>
            <a:off x="819" y="154"/>
            <a:ext cx="14" cy="16"/>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Ｗ</a:t>
            </a:r>
          </a:p>
        </xdr:txBody>
      </xdr:sp>
      <xdr:sp macro="" textlink="">
        <xdr:nvSpPr>
          <xdr:cNvPr id="43" name="Line 42">
            <a:extLst>
              <a:ext uri="{FF2B5EF4-FFF2-40B4-BE49-F238E27FC236}">
                <a16:creationId xmlns:a16="http://schemas.microsoft.com/office/drawing/2014/main" id="{00000000-0008-0000-0400-00002B000000}"/>
              </a:ext>
            </a:extLst>
          </xdr:cNvPr>
          <xdr:cNvSpPr>
            <a:spLocks noChangeShapeType="1"/>
          </xdr:cNvSpPr>
        </xdr:nvSpPr>
        <xdr:spPr bwMode="auto">
          <a:xfrm flipH="1">
            <a:off x="808" y="165"/>
            <a:ext cx="9" cy="19"/>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43">
            <a:extLst>
              <a:ext uri="{FF2B5EF4-FFF2-40B4-BE49-F238E27FC236}">
                <a16:creationId xmlns:a16="http://schemas.microsoft.com/office/drawing/2014/main" id="{00000000-0008-0000-0400-00002C000000}"/>
              </a:ext>
            </a:extLst>
          </xdr:cNvPr>
          <xdr:cNvSpPr>
            <a:spLocks noChangeShapeType="1"/>
          </xdr:cNvSpPr>
        </xdr:nvSpPr>
        <xdr:spPr bwMode="auto">
          <a:xfrm>
            <a:off x="873" y="191"/>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Line 44">
            <a:extLst>
              <a:ext uri="{FF2B5EF4-FFF2-40B4-BE49-F238E27FC236}">
                <a16:creationId xmlns:a16="http://schemas.microsoft.com/office/drawing/2014/main" id="{00000000-0008-0000-0400-00002D000000}"/>
              </a:ext>
            </a:extLst>
          </xdr:cNvPr>
          <xdr:cNvSpPr>
            <a:spLocks noChangeShapeType="1"/>
          </xdr:cNvSpPr>
        </xdr:nvSpPr>
        <xdr:spPr bwMode="auto">
          <a:xfrm flipH="1">
            <a:off x="872" y="191"/>
            <a:ext cx="1"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Line 45">
            <a:extLst>
              <a:ext uri="{FF2B5EF4-FFF2-40B4-BE49-F238E27FC236}">
                <a16:creationId xmlns:a16="http://schemas.microsoft.com/office/drawing/2014/main" id="{00000000-0008-0000-0400-00002E000000}"/>
              </a:ext>
            </a:extLst>
          </xdr:cNvPr>
          <xdr:cNvSpPr>
            <a:spLocks noChangeShapeType="1"/>
          </xdr:cNvSpPr>
        </xdr:nvSpPr>
        <xdr:spPr bwMode="auto">
          <a:xfrm>
            <a:off x="873" y="191"/>
            <a:ext cx="2"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Line 46">
            <a:extLst>
              <a:ext uri="{FF2B5EF4-FFF2-40B4-BE49-F238E27FC236}">
                <a16:creationId xmlns:a16="http://schemas.microsoft.com/office/drawing/2014/main" id="{00000000-0008-0000-0400-00002F000000}"/>
              </a:ext>
            </a:extLst>
          </xdr:cNvPr>
          <xdr:cNvSpPr>
            <a:spLocks noChangeShapeType="1"/>
          </xdr:cNvSpPr>
        </xdr:nvSpPr>
        <xdr:spPr bwMode="auto">
          <a:xfrm>
            <a:off x="872" y="231"/>
            <a:ext cx="1"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47">
            <a:extLst>
              <a:ext uri="{FF2B5EF4-FFF2-40B4-BE49-F238E27FC236}">
                <a16:creationId xmlns:a16="http://schemas.microsoft.com/office/drawing/2014/main" id="{00000000-0008-0000-0400-000030000000}"/>
              </a:ext>
            </a:extLst>
          </xdr:cNvPr>
          <xdr:cNvSpPr>
            <a:spLocks noChangeShapeType="1"/>
          </xdr:cNvSpPr>
        </xdr:nvSpPr>
        <xdr:spPr bwMode="auto">
          <a:xfrm flipV="1">
            <a:off x="873" y="231"/>
            <a:ext cx="2"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Rectangle 48">
            <a:extLst>
              <a:ext uri="{FF2B5EF4-FFF2-40B4-BE49-F238E27FC236}">
                <a16:creationId xmlns:a16="http://schemas.microsoft.com/office/drawing/2014/main" id="{00000000-0008-0000-0400-000031000000}"/>
              </a:ext>
            </a:extLst>
          </xdr:cNvPr>
          <xdr:cNvSpPr>
            <a:spLocks noChangeArrowheads="1"/>
          </xdr:cNvSpPr>
        </xdr:nvSpPr>
        <xdr:spPr bwMode="auto">
          <a:xfrm>
            <a:off x="904" y="202"/>
            <a:ext cx="71" cy="17"/>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strike="noStrike">
                <a:solidFill>
                  <a:srgbClr val="000000"/>
                </a:solidFill>
                <a:latin typeface="ＭＳ ゴシック"/>
                <a:ea typeface="ＭＳ ゴシック"/>
              </a:rPr>
              <a:t>降雨強度</a:t>
            </a:r>
          </a:p>
        </xdr:txBody>
      </xdr:sp>
      <xdr:sp macro="" textlink="">
        <xdr:nvSpPr>
          <xdr:cNvPr id="50" name="Line 49">
            <a:extLst>
              <a:ext uri="{FF2B5EF4-FFF2-40B4-BE49-F238E27FC236}">
                <a16:creationId xmlns:a16="http://schemas.microsoft.com/office/drawing/2014/main" id="{00000000-0008-0000-0400-000032000000}"/>
              </a:ext>
            </a:extLst>
          </xdr:cNvPr>
          <xdr:cNvSpPr>
            <a:spLocks noChangeShapeType="1"/>
          </xdr:cNvSpPr>
        </xdr:nvSpPr>
        <xdr:spPr bwMode="auto">
          <a:xfrm>
            <a:off x="793" y="220"/>
            <a:ext cx="69" cy="18"/>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 name="Line 50">
            <a:extLst>
              <a:ext uri="{FF2B5EF4-FFF2-40B4-BE49-F238E27FC236}">
                <a16:creationId xmlns:a16="http://schemas.microsoft.com/office/drawing/2014/main" id="{00000000-0008-0000-0400-000033000000}"/>
              </a:ext>
            </a:extLst>
          </xdr:cNvPr>
          <xdr:cNvSpPr>
            <a:spLocks noChangeShapeType="1"/>
          </xdr:cNvSpPr>
        </xdr:nvSpPr>
        <xdr:spPr bwMode="auto">
          <a:xfrm flipV="1">
            <a:off x="743" y="218"/>
            <a:ext cx="50" cy="23"/>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2" name="Line 51">
            <a:extLst>
              <a:ext uri="{FF2B5EF4-FFF2-40B4-BE49-F238E27FC236}">
                <a16:creationId xmlns:a16="http://schemas.microsoft.com/office/drawing/2014/main" id="{00000000-0008-0000-0400-000034000000}"/>
              </a:ext>
            </a:extLst>
          </xdr:cNvPr>
          <xdr:cNvSpPr>
            <a:spLocks noChangeShapeType="1"/>
          </xdr:cNvSpPr>
        </xdr:nvSpPr>
        <xdr:spPr bwMode="auto">
          <a:xfrm>
            <a:off x="743" y="195"/>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Line 52">
            <a:extLst>
              <a:ext uri="{FF2B5EF4-FFF2-40B4-BE49-F238E27FC236}">
                <a16:creationId xmlns:a16="http://schemas.microsoft.com/office/drawing/2014/main" id="{00000000-0008-0000-0400-000035000000}"/>
              </a:ext>
            </a:extLst>
          </xdr:cNvPr>
          <xdr:cNvSpPr>
            <a:spLocks noChangeShapeType="1"/>
          </xdr:cNvSpPr>
        </xdr:nvSpPr>
        <xdr:spPr bwMode="auto">
          <a:xfrm>
            <a:off x="814" y="212"/>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Line 53">
            <a:extLst>
              <a:ext uri="{FF2B5EF4-FFF2-40B4-BE49-F238E27FC236}">
                <a16:creationId xmlns:a16="http://schemas.microsoft.com/office/drawing/2014/main" id="{00000000-0008-0000-0400-000036000000}"/>
              </a:ext>
            </a:extLst>
          </xdr:cNvPr>
          <xdr:cNvSpPr>
            <a:spLocks noChangeShapeType="1"/>
          </xdr:cNvSpPr>
        </xdr:nvSpPr>
        <xdr:spPr bwMode="auto">
          <a:xfrm flipH="1">
            <a:off x="863" y="191"/>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Rectangle 54">
            <a:extLst>
              <a:ext uri="{FF2B5EF4-FFF2-40B4-BE49-F238E27FC236}">
                <a16:creationId xmlns:a16="http://schemas.microsoft.com/office/drawing/2014/main" id="{00000000-0008-0000-0400-000037000000}"/>
              </a:ext>
            </a:extLst>
          </xdr:cNvPr>
          <xdr:cNvSpPr>
            <a:spLocks noChangeArrowheads="1"/>
          </xdr:cNvSpPr>
        </xdr:nvSpPr>
        <xdr:spPr bwMode="auto">
          <a:xfrm>
            <a:off x="878" y="201"/>
            <a:ext cx="23" cy="19"/>
          </a:xfrm>
          <a:prstGeom prst="rect">
            <a:avLst/>
          </a:prstGeom>
          <a:solidFill>
            <a:srgbClr val="000000"/>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1" i="0" strike="noStrike">
                <a:solidFill>
                  <a:srgbClr val="FFFFFF"/>
                </a:solidFill>
                <a:latin typeface="MS UI Gothic"/>
                <a:ea typeface="MS UI Gothic"/>
              </a:rPr>
              <a:t>ａ</a:t>
            </a:r>
          </a:p>
        </xdr:txBody>
      </xdr:sp>
    </xdr:grpSp>
    <xdr:clientData/>
  </xdr:twoCellAnchor>
  <xdr:twoCellAnchor>
    <xdr:from>
      <xdr:col>21</xdr:col>
      <xdr:colOff>90051</xdr:colOff>
      <xdr:row>24</xdr:row>
      <xdr:rowOff>85718</xdr:rowOff>
    </xdr:from>
    <xdr:to>
      <xdr:col>28</xdr:col>
      <xdr:colOff>221268</xdr:colOff>
      <xdr:row>30</xdr:row>
      <xdr:rowOff>175022</xdr:rowOff>
    </xdr:to>
    <xdr:grpSp>
      <xdr:nvGrpSpPr>
        <xdr:cNvPr id="56" name="Group 55">
          <a:extLst>
            <a:ext uri="{FF2B5EF4-FFF2-40B4-BE49-F238E27FC236}">
              <a16:creationId xmlns:a16="http://schemas.microsoft.com/office/drawing/2014/main" id="{00000000-0008-0000-0400-000038000000}"/>
            </a:ext>
          </a:extLst>
        </xdr:cNvPr>
        <xdr:cNvGrpSpPr>
          <a:grpSpLocks/>
        </xdr:cNvGrpSpPr>
      </xdr:nvGrpSpPr>
      <xdr:grpSpPr bwMode="auto">
        <a:xfrm>
          <a:off x="5527532" y="4384903"/>
          <a:ext cx="1638190" cy="1161749"/>
          <a:chOff x="487" y="519"/>
          <a:chExt cx="201" cy="84"/>
        </a:xfrm>
      </xdr:grpSpPr>
      <xdr:sp macro="" textlink="">
        <xdr:nvSpPr>
          <xdr:cNvPr id="57" name="Rectangle 56">
            <a:extLst>
              <a:ext uri="{FF2B5EF4-FFF2-40B4-BE49-F238E27FC236}">
                <a16:creationId xmlns:a16="http://schemas.microsoft.com/office/drawing/2014/main" id="{00000000-0008-0000-0400-000039000000}"/>
              </a:ext>
            </a:extLst>
          </xdr:cNvPr>
          <xdr:cNvSpPr>
            <a:spLocks noChangeArrowheads="1"/>
          </xdr:cNvSpPr>
        </xdr:nvSpPr>
        <xdr:spPr bwMode="auto">
          <a:xfrm>
            <a:off x="545" y="547"/>
            <a:ext cx="75" cy="27"/>
          </a:xfrm>
          <a:prstGeom prst="rect">
            <a:avLst/>
          </a:prstGeom>
          <a:noFill/>
          <a:ln w="9525">
            <a:noFill/>
            <a:miter lim="800000"/>
            <a:headEnd/>
            <a:tailEnd/>
          </a:ln>
        </xdr:spPr>
        <xdr:txBody>
          <a:bodyPr wrap="none" lIns="0" tIns="0" rIns="0" bIns="0" anchor="t" upright="1">
            <a:spAutoFit/>
          </a:bodyPr>
          <a:lstStyle/>
          <a:p>
            <a:pPr algn="ctr" rtl="0">
              <a:defRPr sz="1000"/>
            </a:pPr>
            <a:r>
              <a:rPr lang="en-US" altLang="ja-JP" sz="800" b="0" i="0" strike="noStrike">
                <a:solidFill>
                  <a:srgbClr val="000000"/>
                </a:solidFill>
                <a:latin typeface="MS UI Gothic"/>
                <a:ea typeface="MS UI Gothic"/>
              </a:rPr>
              <a:t>A (</a:t>
            </a:r>
            <a:r>
              <a:rPr lang="ja-JP" altLang="en-US" sz="800" b="0" i="0" strike="noStrike">
                <a:solidFill>
                  <a:srgbClr val="000000"/>
                </a:solidFill>
                <a:latin typeface="MS UI Gothic"/>
                <a:ea typeface="MS UI Gothic"/>
              </a:rPr>
              <a:t>排水有効断面積</a:t>
            </a:r>
            <a:r>
              <a:rPr lang="en-US" altLang="ja-JP" sz="800" b="0" i="0" strike="noStrike">
                <a:solidFill>
                  <a:srgbClr val="000000"/>
                </a:solidFill>
                <a:latin typeface="MS UI Gothic"/>
                <a:ea typeface="MS UI Gothic"/>
              </a:rPr>
              <a:t>)</a:t>
            </a:r>
          </a:p>
          <a:p>
            <a:pPr algn="ctr" rtl="0">
              <a:defRPr sz="1000"/>
            </a:pPr>
            <a:r>
              <a:rPr lang="en-US" altLang="ja-JP" sz="800" b="0" i="0" strike="noStrike">
                <a:solidFill>
                  <a:srgbClr val="000000"/>
                </a:solidFill>
                <a:latin typeface="MS UI Gothic"/>
                <a:ea typeface="MS UI Gothic"/>
              </a:rPr>
              <a:t>L (</a:t>
            </a:r>
            <a:r>
              <a:rPr lang="ja-JP" altLang="en-US" sz="800" b="0" i="0" strike="noStrike">
                <a:solidFill>
                  <a:srgbClr val="000000"/>
                </a:solidFill>
                <a:latin typeface="MS UI Gothic"/>
                <a:ea typeface="MS UI Gothic"/>
              </a:rPr>
              <a:t>潤辺</a:t>
            </a:r>
            <a:r>
              <a:rPr lang="en-US" altLang="ja-JP" sz="800" b="0" i="0" strike="noStrike">
                <a:solidFill>
                  <a:srgbClr val="000000"/>
                </a:solidFill>
                <a:latin typeface="MS UI Gothic"/>
                <a:ea typeface="MS UI Gothic"/>
              </a:rPr>
              <a:t>)</a:t>
            </a:r>
          </a:p>
        </xdr:txBody>
      </xdr:sp>
      <xdr:sp macro="" textlink="">
        <xdr:nvSpPr>
          <xdr:cNvPr id="58" name="Rectangle 57">
            <a:extLst>
              <a:ext uri="{FF2B5EF4-FFF2-40B4-BE49-F238E27FC236}">
                <a16:creationId xmlns:a16="http://schemas.microsoft.com/office/drawing/2014/main" id="{00000000-0008-0000-0400-00003A000000}"/>
              </a:ext>
            </a:extLst>
          </xdr:cNvPr>
          <xdr:cNvSpPr>
            <a:spLocks noChangeArrowheads="1"/>
          </xdr:cNvSpPr>
        </xdr:nvSpPr>
        <xdr:spPr bwMode="auto">
          <a:xfrm>
            <a:off x="635" y="555"/>
            <a:ext cx="15" cy="1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〔m〕</a:t>
            </a:r>
          </a:p>
        </xdr:txBody>
      </xdr:sp>
      <xdr:sp macro="" textlink="">
        <xdr:nvSpPr>
          <xdr:cNvPr id="59" name="Line 58">
            <a:extLst>
              <a:ext uri="{FF2B5EF4-FFF2-40B4-BE49-F238E27FC236}">
                <a16:creationId xmlns:a16="http://schemas.microsoft.com/office/drawing/2014/main" id="{00000000-0008-0000-0400-00003B000000}"/>
              </a:ext>
            </a:extLst>
          </xdr:cNvPr>
          <xdr:cNvSpPr>
            <a:spLocks noChangeShapeType="1"/>
          </xdr:cNvSpPr>
        </xdr:nvSpPr>
        <xdr:spPr bwMode="auto">
          <a:xfrm flipV="1">
            <a:off x="537" y="557"/>
            <a:ext cx="8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0" name="Rectangle 59">
            <a:extLst>
              <a:ext uri="{FF2B5EF4-FFF2-40B4-BE49-F238E27FC236}">
                <a16:creationId xmlns:a16="http://schemas.microsoft.com/office/drawing/2014/main" id="{00000000-0008-0000-0400-00003C000000}"/>
              </a:ext>
            </a:extLst>
          </xdr:cNvPr>
          <xdr:cNvSpPr>
            <a:spLocks noChangeArrowheads="1"/>
          </xdr:cNvSpPr>
        </xdr:nvSpPr>
        <xdr:spPr bwMode="auto">
          <a:xfrm>
            <a:off x="491" y="519"/>
            <a:ext cx="110" cy="40"/>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Q=</a:t>
            </a:r>
            <a:r>
              <a:rPr lang="ja-JP" altLang="en-US" sz="800" b="0" i="0" strike="noStrike">
                <a:solidFill>
                  <a:srgbClr val="000000"/>
                </a:solidFill>
                <a:latin typeface="MS UI Gothic"/>
                <a:ea typeface="MS UI Gothic"/>
              </a:rPr>
              <a:t>軒とい排水量</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ｓ</a:t>
            </a:r>
            <a:r>
              <a:rPr lang="en-US" altLang="ja-JP"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K=</a:t>
            </a:r>
            <a:r>
              <a:rPr lang="ja-JP" altLang="en-US" sz="800" b="0" i="0" strike="noStrike">
                <a:solidFill>
                  <a:srgbClr val="000000"/>
                </a:solidFill>
                <a:latin typeface="MS UI Gothic"/>
                <a:ea typeface="MS UI Gothic"/>
              </a:rPr>
              <a:t>安全率（</a:t>
            </a:r>
            <a:r>
              <a:rPr lang="en-US" altLang="ja-JP" sz="800" b="0" i="0" strike="noStrike">
                <a:solidFill>
                  <a:srgbClr val="000000"/>
                </a:solidFill>
                <a:latin typeface="MS UI Gothic"/>
                <a:ea typeface="MS UI Gothic"/>
              </a:rPr>
              <a:t>=1.5</a:t>
            </a:r>
            <a:r>
              <a:rPr lang="ja-JP" altLang="en-US"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A=</a:t>
            </a:r>
            <a:r>
              <a:rPr lang="ja-JP" altLang="en-US" sz="800" b="0" i="0" strike="noStrike">
                <a:solidFill>
                  <a:srgbClr val="000000"/>
                </a:solidFill>
                <a:latin typeface="MS UI Gothic"/>
                <a:ea typeface="MS UI Gothic"/>
              </a:rPr>
              <a:t>軒とい排水有効断面積</a:t>
            </a:r>
            <a:r>
              <a:rPr lang="en-US" altLang="ja-JP" sz="800" b="0" i="0" strike="noStrike">
                <a:solidFill>
                  <a:srgbClr val="000000"/>
                </a:solidFill>
                <a:latin typeface="MS UI Gothic"/>
                <a:ea typeface="MS UI Gothic"/>
              </a:rPr>
              <a:t>〔㎡〕</a:t>
            </a:r>
          </a:p>
        </xdr:txBody>
      </xdr:sp>
      <xdr:sp macro="" textlink="">
        <xdr:nvSpPr>
          <xdr:cNvPr id="61" name="Rectangle 60">
            <a:extLst>
              <a:ext uri="{FF2B5EF4-FFF2-40B4-BE49-F238E27FC236}">
                <a16:creationId xmlns:a16="http://schemas.microsoft.com/office/drawing/2014/main" id="{00000000-0008-0000-0400-00003D000000}"/>
              </a:ext>
            </a:extLst>
          </xdr:cNvPr>
          <xdr:cNvSpPr>
            <a:spLocks noChangeArrowheads="1"/>
          </xdr:cNvSpPr>
        </xdr:nvSpPr>
        <xdr:spPr bwMode="auto">
          <a:xfrm>
            <a:off x="490" y="552"/>
            <a:ext cx="32" cy="1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R=</a:t>
            </a:r>
            <a:r>
              <a:rPr lang="ja-JP" altLang="en-US" sz="800" b="0" i="0" strike="noStrike">
                <a:solidFill>
                  <a:srgbClr val="000000"/>
                </a:solidFill>
                <a:latin typeface="MS UI Gothic"/>
                <a:ea typeface="MS UI Gothic"/>
              </a:rPr>
              <a:t>径深</a:t>
            </a:r>
            <a:r>
              <a:rPr lang="en-US" altLang="ja-JP" sz="800" b="0" i="0" strike="noStrike">
                <a:solidFill>
                  <a:srgbClr val="000000"/>
                </a:solidFill>
                <a:latin typeface="MS UI Gothic"/>
                <a:ea typeface="MS UI Gothic"/>
              </a:rPr>
              <a:t>=</a:t>
            </a:r>
          </a:p>
        </xdr:txBody>
      </xdr:sp>
      <xdr:sp macro="" textlink="">
        <xdr:nvSpPr>
          <xdr:cNvPr id="62" name="Rectangle 61">
            <a:extLst>
              <a:ext uri="{FF2B5EF4-FFF2-40B4-BE49-F238E27FC236}">
                <a16:creationId xmlns:a16="http://schemas.microsoft.com/office/drawing/2014/main" id="{00000000-0008-0000-0400-00003E000000}"/>
              </a:ext>
            </a:extLst>
          </xdr:cNvPr>
          <xdr:cNvSpPr>
            <a:spLocks noChangeArrowheads="1"/>
          </xdr:cNvSpPr>
        </xdr:nvSpPr>
        <xdr:spPr bwMode="auto">
          <a:xfrm>
            <a:off x="487" y="571"/>
            <a:ext cx="201" cy="32"/>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 I=</a:t>
            </a:r>
            <a:r>
              <a:rPr lang="ja-JP" altLang="en-US" sz="800" b="0" i="0" strike="noStrike">
                <a:solidFill>
                  <a:srgbClr val="000000"/>
                </a:solidFill>
                <a:latin typeface="MS UI Gothic"/>
                <a:ea typeface="MS UI Gothic"/>
              </a:rPr>
              <a:t>軒といの水勾配（標準</a:t>
            </a:r>
            <a:r>
              <a:rPr lang="en-US" altLang="ja-JP" sz="800" b="0" i="0" strike="noStrike">
                <a:solidFill>
                  <a:srgbClr val="000000"/>
                </a:solidFill>
                <a:latin typeface="MS UI Gothic"/>
                <a:ea typeface="MS UI Gothic"/>
              </a:rPr>
              <a:t>5/1,000</a:t>
            </a:r>
            <a:r>
              <a:rPr lang="ja-JP" altLang="en-US" sz="800" b="0" i="0" strike="noStrike">
                <a:solidFill>
                  <a:srgbClr val="000000"/>
                </a:solidFill>
                <a:latin typeface="MS UI Gothic"/>
                <a:ea typeface="MS UI Gothic"/>
              </a:rPr>
              <a:t>）</a:t>
            </a:r>
            <a:r>
              <a:rPr lang="en-US" altLang="ja-JP" sz="800" b="0" i="0" strike="noStrike">
                <a:solidFill>
                  <a:srgbClr val="000000"/>
                </a:solidFill>
                <a:latin typeface="MS UI Gothic"/>
                <a:ea typeface="MS UI Gothic"/>
              </a:rPr>
              <a:t>(1/1000</a:t>
            </a:r>
            <a:r>
              <a:rPr lang="ja-JP" altLang="en-US"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m=</a:t>
            </a:r>
            <a:r>
              <a:rPr lang="ja-JP" altLang="en-US" sz="800" b="0" i="0" strike="noStrike">
                <a:solidFill>
                  <a:srgbClr val="000000"/>
                </a:solidFill>
                <a:latin typeface="MS UI Gothic"/>
                <a:ea typeface="MS UI Gothic"/>
              </a:rPr>
              <a:t>粗度恒数（</a:t>
            </a:r>
            <a:r>
              <a:rPr lang="en-US" altLang="ja-JP" sz="800" b="0" i="0" strike="noStrike">
                <a:solidFill>
                  <a:srgbClr val="000000"/>
                </a:solidFill>
                <a:latin typeface="MS UI Gothic"/>
                <a:ea typeface="MS UI Gothic"/>
              </a:rPr>
              <a:t>=0.21</a:t>
            </a:r>
            <a:r>
              <a:rPr lang="ja-JP" altLang="en-US" sz="800" b="0" i="0" strike="noStrike">
                <a:solidFill>
                  <a:srgbClr val="000000"/>
                </a:solidFill>
                <a:latin typeface="MS UI Gothic"/>
                <a:ea typeface="MS UI Gothic"/>
              </a:rPr>
              <a:t>）</a:t>
            </a:r>
          </a:p>
          <a:p>
            <a:pPr algn="l" rtl="0">
              <a:lnSpc>
                <a:spcPts val="900"/>
              </a:lnSpc>
              <a:defRPr sz="1000"/>
            </a:pPr>
            <a:r>
              <a:rPr lang="en-US" altLang="ja-JP" sz="800" b="0" i="0" strike="noStrike">
                <a:solidFill>
                  <a:srgbClr val="000000"/>
                </a:solidFill>
                <a:latin typeface="MS UI Gothic"/>
                <a:ea typeface="MS UI Gothic"/>
              </a:rPr>
              <a:t>※1㍑=1×10</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p>
        </xdr:txBody>
      </xdr:sp>
    </xdr:grpSp>
    <xdr:clientData/>
  </xdr:twoCellAnchor>
  <xdr:twoCellAnchor>
    <xdr:from>
      <xdr:col>13</xdr:col>
      <xdr:colOff>22776</xdr:colOff>
      <xdr:row>24</xdr:row>
      <xdr:rowOff>102689</xdr:rowOff>
    </xdr:from>
    <xdr:to>
      <xdr:col>19</xdr:col>
      <xdr:colOff>22776</xdr:colOff>
      <xdr:row>30</xdr:row>
      <xdr:rowOff>161078</xdr:rowOff>
    </xdr:to>
    <xdr:grpSp>
      <xdr:nvGrpSpPr>
        <xdr:cNvPr id="63" name="Group 62">
          <a:extLst>
            <a:ext uri="{FF2B5EF4-FFF2-40B4-BE49-F238E27FC236}">
              <a16:creationId xmlns:a16="http://schemas.microsoft.com/office/drawing/2014/main" id="{00000000-0008-0000-0400-00003F000000}"/>
            </a:ext>
          </a:extLst>
        </xdr:cNvPr>
        <xdr:cNvGrpSpPr>
          <a:grpSpLocks/>
        </xdr:cNvGrpSpPr>
      </xdr:nvGrpSpPr>
      <xdr:grpSpPr bwMode="auto">
        <a:xfrm>
          <a:off x="3729295" y="4401874"/>
          <a:ext cx="1298222" cy="1130834"/>
          <a:chOff x="341" y="521"/>
          <a:chExt cx="131" cy="98"/>
        </a:xfrm>
      </xdr:grpSpPr>
      <xdr:sp macro="" textlink="">
        <xdr:nvSpPr>
          <xdr:cNvPr id="64" name="Rectangle 63">
            <a:extLst>
              <a:ext uri="{FF2B5EF4-FFF2-40B4-BE49-F238E27FC236}">
                <a16:creationId xmlns:a16="http://schemas.microsoft.com/office/drawing/2014/main" id="{00000000-0008-0000-0400-000040000000}"/>
              </a:ext>
            </a:extLst>
          </xdr:cNvPr>
          <xdr:cNvSpPr>
            <a:spLocks noChangeArrowheads="1"/>
          </xdr:cNvSpPr>
        </xdr:nvSpPr>
        <xdr:spPr bwMode="auto">
          <a:xfrm>
            <a:off x="341" y="521"/>
            <a:ext cx="109" cy="1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■軒とい排水量の計算式</a:t>
            </a:r>
          </a:p>
        </xdr:txBody>
      </xdr:sp>
      <xdr:grpSp>
        <xdr:nvGrpSpPr>
          <xdr:cNvPr id="65" name="Group 64">
            <a:extLst>
              <a:ext uri="{FF2B5EF4-FFF2-40B4-BE49-F238E27FC236}">
                <a16:creationId xmlns:a16="http://schemas.microsoft.com/office/drawing/2014/main" id="{00000000-0008-0000-0400-000041000000}"/>
              </a:ext>
            </a:extLst>
          </xdr:cNvPr>
          <xdr:cNvGrpSpPr>
            <a:grpSpLocks/>
          </xdr:cNvGrpSpPr>
        </xdr:nvGrpSpPr>
        <xdr:grpSpPr bwMode="auto">
          <a:xfrm>
            <a:off x="350" y="538"/>
            <a:ext cx="102" cy="25"/>
            <a:chOff x="350" y="538"/>
            <a:chExt cx="102" cy="25"/>
          </a:xfrm>
        </xdr:grpSpPr>
        <xdr:sp macro="" textlink="">
          <xdr:nvSpPr>
            <xdr:cNvPr id="73" name="Rectangle 65">
              <a:extLst>
                <a:ext uri="{FF2B5EF4-FFF2-40B4-BE49-F238E27FC236}">
                  <a16:creationId xmlns:a16="http://schemas.microsoft.com/office/drawing/2014/main" id="{00000000-0008-0000-0400-000049000000}"/>
                </a:ext>
              </a:extLst>
            </xdr:cNvPr>
            <xdr:cNvSpPr>
              <a:spLocks noChangeArrowheads="1"/>
            </xdr:cNvSpPr>
          </xdr:nvSpPr>
          <xdr:spPr bwMode="auto">
            <a:xfrm>
              <a:off x="350" y="543"/>
              <a:ext cx="59" cy="12"/>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Ｑ＝　   ・Ａ・</a:t>
              </a:r>
            </a:p>
          </xdr:txBody>
        </xdr:sp>
        <xdr:sp macro="" textlink="">
          <xdr:nvSpPr>
            <xdr:cNvPr id="74" name="Rectangle 66">
              <a:extLst>
                <a:ext uri="{FF2B5EF4-FFF2-40B4-BE49-F238E27FC236}">
                  <a16:creationId xmlns:a16="http://schemas.microsoft.com/office/drawing/2014/main" id="{00000000-0008-0000-0400-00004A000000}"/>
                </a:ext>
              </a:extLst>
            </xdr:cNvPr>
            <xdr:cNvSpPr>
              <a:spLocks noChangeArrowheads="1"/>
            </xdr:cNvSpPr>
          </xdr:nvSpPr>
          <xdr:spPr bwMode="auto">
            <a:xfrm>
              <a:off x="375" y="552"/>
              <a:ext cx="7"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Ｋ</a:t>
              </a:r>
            </a:p>
          </xdr:txBody>
        </xdr:sp>
        <xdr:sp macro="" textlink="">
          <xdr:nvSpPr>
            <xdr:cNvPr id="75" name="Rectangle 67">
              <a:extLst>
                <a:ext uri="{FF2B5EF4-FFF2-40B4-BE49-F238E27FC236}">
                  <a16:creationId xmlns:a16="http://schemas.microsoft.com/office/drawing/2014/main" id="{00000000-0008-0000-0400-00004B000000}"/>
                </a:ext>
              </a:extLst>
            </xdr:cNvPr>
            <xdr:cNvSpPr>
              <a:spLocks noChangeArrowheads="1"/>
            </xdr:cNvSpPr>
          </xdr:nvSpPr>
          <xdr:spPr bwMode="auto">
            <a:xfrm>
              <a:off x="372" y="538"/>
              <a:ext cx="6"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１</a:t>
              </a:r>
            </a:p>
          </xdr:txBody>
        </xdr:sp>
        <xdr:sp macro="" textlink="">
          <xdr:nvSpPr>
            <xdr:cNvPr id="76" name="Line 68">
              <a:extLst>
                <a:ext uri="{FF2B5EF4-FFF2-40B4-BE49-F238E27FC236}">
                  <a16:creationId xmlns:a16="http://schemas.microsoft.com/office/drawing/2014/main" id="{00000000-0008-0000-0400-00004C000000}"/>
                </a:ext>
              </a:extLst>
            </xdr:cNvPr>
            <xdr:cNvSpPr>
              <a:spLocks noChangeShapeType="1"/>
            </xdr:cNvSpPr>
          </xdr:nvSpPr>
          <xdr:spPr bwMode="auto">
            <a:xfrm>
              <a:off x="369" y="549"/>
              <a:ext cx="12"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Rectangle 69">
              <a:extLst>
                <a:ext uri="{FF2B5EF4-FFF2-40B4-BE49-F238E27FC236}">
                  <a16:creationId xmlns:a16="http://schemas.microsoft.com/office/drawing/2014/main" id="{00000000-0008-0000-0400-00004D000000}"/>
                </a:ext>
              </a:extLst>
            </xdr:cNvPr>
            <xdr:cNvSpPr>
              <a:spLocks noChangeArrowheads="1"/>
            </xdr:cNvSpPr>
          </xdr:nvSpPr>
          <xdr:spPr bwMode="auto">
            <a:xfrm>
              <a:off x="417" y="552"/>
              <a:ext cx="35"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8" name="Rectangle 70">
              <a:extLst>
                <a:ext uri="{FF2B5EF4-FFF2-40B4-BE49-F238E27FC236}">
                  <a16:creationId xmlns:a16="http://schemas.microsoft.com/office/drawing/2014/main" id="{00000000-0008-0000-0400-00004E000000}"/>
                </a:ext>
              </a:extLst>
            </xdr:cNvPr>
            <xdr:cNvSpPr>
              <a:spLocks noChangeArrowheads="1"/>
            </xdr:cNvSpPr>
          </xdr:nvSpPr>
          <xdr:spPr bwMode="auto">
            <a:xfrm>
              <a:off x="416" y="538"/>
              <a:ext cx="33" cy="11"/>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79" name="Line 71">
              <a:extLst>
                <a:ext uri="{FF2B5EF4-FFF2-40B4-BE49-F238E27FC236}">
                  <a16:creationId xmlns:a16="http://schemas.microsoft.com/office/drawing/2014/main" id="{00000000-0008-0000-0400-00004F000000}"/>
                </a:ext>
              </a:extLst>
            </xdr:cNvPr>
            <xdr:cNvSpPr>
              <a:spLocks noChangeShapeType="1"/>
            </xdr:cNvSpPr>
          </xdr:nvSpPr>
          <xdr:spPr bwMode="auto">
            <a:xfrm flipV="1">
              <a:off x="404" y="549"/>
              <a:ext cx="58"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66" name="Rectangle 72">
            <a:extLst>
              <a:ext uri="{FF2B5EF4-FFF2-40B4-BE49-F238E27FC236}">
                <a16:creationId xmlns:a16="http://schemas.microsoft.com/office/drawing/2014/main" id="{00000000-0008-0000-0400-000042000000}"/>
              </a:ext>
            </a:extLst>
          </xdr:cNvPr>
          <xdr:cNvSpPr>
            <a:spLocks noChangeArrowheads="1"/>
          </xdr:cNvSpPr>
        </xdr:nvSpPr>
        <xdr:spPr bwMode="auto">
          <a:xfrm>
            <a:off x="366" y="570"/>
            <a:ext cx="71"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（クッターの新公式）</a:t>
            </a:r>
          </a:p>
        </xdr:txBody>
      </xdr:sp>
      <xdr:grpSp>
        <xdr:nvGrpSpPr>
          <xdr:cNvPr id="67" name="Group 73">
            <a:extLst>
              <a:ext uri="{FF2B5EF4-FFF2-40B4-BE49-F238E27FC236}">
                <a16:creationId xmlns:a16="http://schemas.microsoft.com/office/drawing/2014/main" id="{00000000-0008-0000-0400-000043000000}"/>
              </a:ext>
            </a:extLst>
          </xdr:cNvPr>
          <xdr:cNvGrpSpPr>
            <a:grpSpLocks/>
          </xdr:cNvGrpSpPr>
        </xdr:nvGrpSpPr>
        <xdr:grpSpPr bwMode="auto">
          <a:xfrm>
            <a:off x="346" y="587"/>
            <a:ext cx="126" cy="32"/>
            <a:chOff x="363" y="602"/>
            <a:chExt cx="126" cy="32"/>
          </a:xfrm>
        </xdr:grpSpPr>
        <xdr:sp macro="" textlink="">
          <xdr:nvSpPr>
            <xdr:cNvPr id="68" name="Rectangle 74">
              <a:extLst>
                <a:ext uri="{FF2B5EF4-FFF2-40B4-BE49-F238E27FC236}">
                  <a16:creationId xmlns:a16="http://schemas.microsoft.com/office/drawing/2014/main" id="{00000000-0008-0000-0400-000044000000}"/>
                </a:ext>
              </a:extLst>
            </xdr:cNvPr>
            <xdr:cNvSpPr>
              <a:spLocks noChangeArrowheads="1"/>
            </xdr:cNvSpPr>
          </xdr:nvSpPr>
          <xdr:spPr bwMode="auto">
            <a:xfrm>
              <a:off x="363" y="608"/>
              <a:ext cx="43"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（流速ｖ</a:t>
              </a:r>
            </a:p>
          </xdr:txBody>
        </xdr:sp>
        <xdr:sp macro="" textlink="">
          <xdr:nvSpPr>
            <xdr:cNvPr id="69" name="Rectangle 75">
              <a:extLst>
                <a:ext uri="{FF2B5EF4-FFF2-40B4-BE49-F238E27FC236}">
                  <a16:creationId xmlns:a16="http://schemas.microsoft.com/office/drawing/2014/main" id="{00000000-0008-0000-0400-000045000000}"/>
                </a:ext>
              </a:extLst>
            </xdr:cNvPr>
            <xdr:cNvSpPr>
              <a:spLocks noChangeArrowheads="1"/>
            </xdr:cNvSpPr>
          </xdr:nvSpPr>
          <xdr:spPr bwMode="auto">
            <a:xfrm>
              <a:off x="483" y="608"/>
              <a:ext cx="6"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a:t>
              </a:r>
            </a:p>
          </xdr:txBody>
        </xdr:sp>
        <xdr:sp macro="" textlink="">
          <xdr:nvSpPr>
            <xdr:cNvPr id="70" name="Rectangle 76">
              <a:extLst>
                <a:ext uri="{FF2B5EF4-FFF2-40B4-BE49-F238E27FC236}">
                  <a16:creationId xmlns:a16="http://schemas.microsoft.com/office/drawing/2014/main" id="{00000000-0008-0000-0400-000046000000}"/>
                </a:ext>
              </a:extLst>
            </xdr:cNvPr>
            <xdr:cNvSpPr>
              <a:spLocks noChangeArrowheads="1"/>
            </xdr:cNvSpPr>
          </xdr:nvSpPr>
          <xdr:spPr bwMode="auto">
            <a:xfrm>
              <a:off x="424" y="620"/>
              <a:ext cx="38"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1" name="Rectangle 77">
              <a:extLst>
                <a:ext uri="{FF2B5EF4-FFF2-40B4-BE49-F238E27FC236}">
                  <a16:creationId xmlns:a16="http://schemas.microsoft.com/office/drawing/2014/main" id="{00000000-0008-0000-0400-000047000000}"/>
                </a:ext>
              </a:extLst>
            </xdr:cNvPr>
            <xdr:cNvSpPr>
              <a:spLocks noChangeArrowheads="1"/>
            </xdr:cNvSpPr>
          </xdr:nvSpPr>
          <xdr:spPr bwMode="auto">
            <a:xfrm>
              <a:off x="424" y="602"/>
              <a:ext cx="38" cy="14"/>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72" name="Line 78">
              <a:extLst>
                <a:ext uri="{FF2B5EF4-FFF2-40B4-BE49-F238E27FC236}">
                  <a16:creationId xmlns:a16="http://schemas.microsoft.com/office/drawing/2014/main" id="{00000000-0008-0000-0400-000048000000}"/>
                </a:ext>
              </a:extLst>
            </xdr:cNvPr>
            <xdr:cNvSpPr>
              <a:spLocks noChangeShapeType="1"/>
            </xdr:cNvSpPr>
          </xdr:nvSpPr>
          <xdr:spPr bwMode="auto">
            <a:xfrm flipV="1">
              <a:off x="411" y="615"/>
              <a:ext cx="59"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19050</xdr:colOff>
      <xdr:row>44</xdr:row>
      <xdr:rowOff>114300</xdr:rowOff>
    </xdr:from>
    <xdr:to>
      <xdr:col>8</xdr:col>
      <xdr:colOff>180975</xdr:colOff>
      <xdr:row>48</xdr:row>
      <xdr:rowOff>140099</xdr:rowOff>
    </xdr:to>
    <xdr:grpSp>
      <xdr:nvGrpSpPr>
        <xdr:cNvPr id="80" name="Group 79">
          <a:extLst>
            <a:ext uri="{FF2B5EF4-FFF2-40B4-BE49-F238E27FC236}">
              <a16:creationId xmlns:a16="http://schemas.microsoft.com/office/drawing/2014/main" id="{00000000-0008-0000-0400-000050000000}"/>
            </a:ext>
          </a:extLst>
        </xdr:cNvPr>
        <xdr:cNvGrpSpPr>
          <a:grpSpLocks/>
        </xdr:cNvGrpSpPr>
      </xdr:nvGrpSpPr>
      <xdr:grpSpPr bwMode="auto">
        <a:xfrm>
          <a:off x="1561865" y="7715485"/>
          <a:ext cx="1243777" cy="740762"/>
          <a:chOff x="47" y="846"/>
          <a:chExt cx="150" cy="80"/>
        </a:xfrm>
      </xdr:grpSpPr>
      <xdr:sp macro="" textlink="">
        <xdr:nvSpPr>
          <xdr:cNvPr id="81" name="Line 80">
            <a:extLst>
              <a:ext uri="{FF2B5EF4-FFF2-40B4-BE49-F238E27FC236}">
                <a16:creationId xmlns:a16="http://schemas.microsoft.com/office/drawing/2014/main" id="{00000000-0008-0000-0400-000051000000}"/>
              </a:ext>
            </a:extLst>
          </xdr:cNvPr>
          <xdr:cNvSpPr>
            <a:spLocks noChangeShapeType="1"/>
          </xdr:cNvSpPr>
        </xdr:nvSpPr>
        <xdr:spPr bwMode="auto">
          <a:xfrm flipH="1">
            <a:off x="89" y="846"/>
            <a:ext cx="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81">
            <a:extLst>
              <a:ext uri="{FF2B5EF4-FFF2-40B4-BE49-F238E27FC236}">
                <a16:creationId xmlns:a16="http://schemas.microsoft.com/office/drawing/2014/main" id="{00000000-0008-0000-0400-000052000000}"/>
              </a:ext>
            </a:extLst>
          </xdr:cNvPr>
          <xdr:cNvSpPr>
            <a:spLocks noChangeShapeType="1"/>
          </xdr:cNvSpPr>
        </xdr:nvSpPr>
        <xdr:spPr bwMode="auto">
          <a:xfrm>
            <a:off x="89" y="854"/>
            <a:ext cx="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Line 82">
            <a:extLst>
              <a:ext uri="{FF2B5EF4-FFF2-40B4-BE49-F238E27FC236}">
                <a16:creationId xmlns:a16="http://schemas.microsoft.com/office/drawing/2014/main" id="{00000000-0008-0000-0400-000053000000}"/>
              </a:ext>
            </a:extLst>
          </xdr:cNvPr>
          <xdr:cNvSpPr>
            <a:spLocks noChangeShapeType="1"/>
          </xdr:cNvSpPr>
        </xdr:nvSpPr>
        <xdr:spPr bwMode="auto">
          <a:xfrm flipV="1">
            <a:off x="99" y="899"/>
            <a:ext cx="25" cy="16"/>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4" name="Oval 83">
            <a:extLst>
              <a:ext uri="{FF2B5EF4-FFF2-40B4-BE49-F238E27FC236}">
                <a16:creationId xmlns:a16="http://schemas.microsoft.com/office/drawing/2014/main" id="{00000000-0008-0000-0400-000054000000}"/>
              </a:ext>
            </a:extLst>
          </xdr:cNvPr>
          <xdr:cNvSpPr>
            <a:spLocks noChangeArrowheads="1"/>
          </xdr:cNvSpPr>
        </xdr:nvSpPr>
        <xdr:spPr bwMode="auto">
          <a:xfrm>
            <a:off x="124" y="897"/>
            <a:ext cx="23" cy="16"/>
          </a:xfrm>
          <a:prstGeom prst="ellipse">
            <a:avLst/>
          </a:prstGeom>
          <a:blipFill dpi="0" rotWithShape="0">
            <a:blip xmlns:r="http://schemas.openxmlformats.org/officeDocument/2006/relationships" r:embed="rId2"/>
            <a:srcRect/>
            <a:tile tx="0" ty="0" sx="100000" sy="100000" flip="none" algn="tl"/>
          </a:blipFill>
          <a:ln w="9525">
            <a:solidFill>
              <a:srgbClr val="000000"/>
            </a:solidFill>
            <a:round/>
            <a:headEnd/>
            <a:tailEnd/>
          </a:ln>
        </xdr:spPr>
      </xdr:sp>
      <xdr:sp macro="" textlink="">
        <xdr:nvSpPr>
          <xdr:cNvPr id="85" name="Line 84">
            <a:extLst>
              <a:ext uri="{FF2B5EF4-FFF2-40B4-BE49-F238E27FC236}">
                <a16:creationId xmlns:a16="http://schemas.microsoft.com/office/drawing/2014/main" id="{00000000-0008-0000-0400-000055000000}"/>
              </a:ext>
            </a:extLst>
          </xdr:cNvPr>
          <xdr:cNvSpPr>
            <a:spLocks noChangeShapeType="1"/>
          </xdr:cNvSpPr>
        </xdr:nvSpPr>
        <xdr:spPr bwMode="auto">
          <a:xfrm>
            <a:off x="184" y="846"/>
            <a:ext cx="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6" name="Line 85">
            <a:extLst>
              <a:ext uri="{FF2B5EF4-FFF2-40B4-BE49-F238E27FC236}">
                <a16:creationId xmlns:a16="http://schemas.microsoft.com/office/drawing/2014/main" id="{00000000-0008-0000-0400-000056000000}"/>
              </a:ext>
            </a:extLst>
          </xdr:cNvPr>
          <xdr:cNvSpPr>
            <a:spLocks noChangeShapeType="1"/>
          </xdr:cNvSpPr>
        </xdr:nvSpPr>
        <xdr:spPr bwMode="auto">
          <a:xfrm>
            <a:off x="180" y="890"/>
            <a:ext cx="1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7" name="Rectangle 86">
            <a:extLst>
              <a:ext uri="{FF2B5EF4-FFF2-40B4-BE49-F238E27FC236}">
                <a16:creationId xmlns:a16="http://schemas.microsoft.com/office/drawing/2014/main" id="{00000000-0008-0000-0400-000057000000}"/>
              </a:ext>
            </a:extLst>
          </xdr:cNvPr>
          <xdr:cNvSpPr>
            <a:spLocks noChangeArrowheads="1"/>
          </xdr:cNvSpPr>
        </xdr:nvSpPr>
        <xdr:spPr bwMode="auto">
          <a:xfrm>
            <a:off x="184" y="860"/>
            <a:ext cx="6"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ｈ</a:t>
            </a:r>
          </a:p>
        </xdr:txBody>
      </xdr:sp>
      <xdr:sp macro="" textlink="">
        <xdr:nvSpPr>
          <xdr:cNvPr id="88" name="Rectangle 87">
            <a:extLst>
              <a:ext uri="{FF2B5EF4-FFF2-40B4-BE49-F238E27FC236}">
                <a16:creationId xmlns:a16="http://schemas.microsoft.com/office/drawing/2014/main" id="{00000000-0008-0000-0400-000058000000}"/>
              </a:ext>
            </a:extLst>
          </xdr:cNvPr>
          <xdr:cNvSpPr>
            <a:spLocks noChangeArrowheads="1"/>
          </xdr:cNvSpPr>
        </xdr:nvSpPr>
        <xdr:spPr bwMode="auto">
          <a:xfrm>
            <a:off x="47" y="875"/>
            <a:ext cx="23"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軒とい</a:t>
            </a:r>
          </a:p>
        </xdr:txBody>
      </xdr:sp>
      <xdr:sp macro="" textlink="">
        <xdr:nvSpPr>
          <xdr:cNvPr id="89" name="Rectangle 88">
            <a:extLst>
              <a:ext uri="{FF2B5EF4-FFF2-40B4-BE49-F238E27FC236}">
                <a16:creationId xmlns:a16="http://schemas.microsoft.com/office/drawing/2014/main" id="{00000000-0008-0000-0400-000059000000}"/>
              </a:ext>
            </a:extLst>
          </xdr:cNvPr>
          <xdr:cNvSpPr>
            <a:spLocks noChangeArrowheads="1"/>
          </xdr:cNvSpPr>
        </xdr:nvSpPr>
        <xdr:spPr bwMode="auto">
          <a:xfrm>
            <a:off x="58" y="914"/>
            <a:ext cx="28"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たてとい</a:t>
            </a:r>
          </a:p>
        </xdr:txBody>
      </xdr:sp>
      <xdr:sp macro="" textlink="">
        <xdr:nvSpPr>
          <xdr:cNvPr id="90" name="Line 89">
            <a:extLst>
              <a:ext uri="{FF2B5EF4-FFF2-40B4-BE49-F238E27FC236}">
                <a16:creationId xmlns:a16="http://schemas.microsoft.com/office/drawing/2014/main" id="{00000000-0008-0000-0400-00005A000000}"/>
              </a:ext>
            </a:extLst>
          </xdr:cNvPr>
          <xdr:cNvSpPr>
            <a:spLocks noChangeShapeType="1"/>
          </xdr:cNvSpPr>
        </xdr:nvSpPr>
        <xdr:spPr bwMode="auto">
          <a:xfrm flipV="1">
            <a:off x="76" y="866"/>
            <a:ext cx="19" cy="1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Rectangle 90">
            <a:extLst>
              <a:ext uri="{FF2B5EF4-FFF2-40B4-BE49-F238E27FC236}">
                <a16:creationId xmlns:a16="http://schemas.microsoft.com/office/drawing/2014/main" id="{00000000-0008-0000-0400-00005B000000}"/>
              </a:ext>
            </a:extLst>
          </xdr:cNvPr>
          <xdr:cNvSpPr>
            <a:spLocks noChangeArrowheads="1"/>
          </xdr:cNvSpPr>
        </xdr:nvSpPr>
        <xdr:spPr bwMode="auto">
          <a:xfrm>
            <a:off x="132" y="895"/>
            <a:ext cx="7" cy="12"/>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1" i="0" strike="noStrike">
                <a:solidFill>
                  <a:srgbClr val="000000"/>
                </a:solidFill>
                <a:latin typeface="MS UI Gothic"/>
                <a:ea typeface="MS UI Gothic"/>
              </a:rPr>
              <a:t>Ａ</a:t>
            </a:r>
          </a:p>
        </xdr:txBody>
      </xdr:sp>
      <xdr:sp macro="" textlink="">
        <xdr:nvSpPr>
          <xdr:cNvPr id="92" name="Line 91">
            <a:extLst>
              <a:ext uri="{FF2B5EF4-FFF2-40B4-BE49-F238E27FC236}">
                <a16:creationId xmlns:a16="http://schemas.microsoft.com/office/drawing/2014/main" id="{00000000-0008-0000-0400-00005C000000}"/>
              </a:ext>
            </a:extLst>
          </xdr:cNvPr>
          <xdr:cNvSpPr>
            <a:spLocks noChangeShapeType="1"/>
          </xdr:cNvSpPr>
        </xdr:nvSpPr>
        <xdr:spPr bwMode="auto">
          <a:xfrm>
            <a:off x="192" y="846"/>
            <a:ext cx="0" cy="44"/>
          </a:xfrm>
          <a:prstGeom prst="line">
            <a:avLst/>
          </a:prstGeom>
          <a:noFill/>
          <a:ln w="9525">
            <a:solidFill>
              <a:srgbClr val="000000"/>
            </a:solidFill>
            <a:round/>
            <a:headEnd type="arrow" w="sm" len="sm"/>
            <a:tailEnd type="arrow" w="sm" len="sm"/>
          </a:ln>
          <a:extLst>
            <a:ext uri="{909E8E84-426E-40DD-AFC4-6F175D3DCCD1}">
              <a14:hiddenFill xmlns:a14="http://schemas.microsoft.com/office/drawing/2010/main">
                <a:noFill/>
              </a14:hiddenFill>
            </a:ext>
          </a:extLst>
        </xdr:spPr>
      </xdr:sp>
      <xdr:sp macro="" textlink="">
        <xdr:nvSpPr>
          <xdr:cNvPr id="93" name="Line 92">
            <a:extLst>
              <a:ext uri="{FF2B5EF4-FFF2-40B4-BE49-F238E27FC236}">
                <a16:creationId xmlns:a16="http://schemas.microsoft.com/office/drawing/2014/main" id="{00000000-0008-0000-0400-00005D000000}"/>
              </a:ext>
            </a:extLst>
          </xdr:cNvPr>
          <xdr:cNvSpPr>
            <a:spLocks noChangeShapeType="1"/>
          </xdr:cNvSpPr>
        </xdr:nvSpPr>
        <xdr:spPr bwMode="auto">
          <a:xfrm>
            <a:off x="95" y="846"/>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 name="Line 93">
            <a:extLst>
              <a:ext uri="{FF2B5EF4-FFF2-40B4-BE49-F238E27FC236}">
                <a16:creationId xmlns:a16="http://schemas.microsoft.com/office/drawing/2014/main" id="{00000000-0008-0000-0400-00005E000000}"/>
              </a:ext>
            </a:extLst>
          </xdr:cNvPr>
          <xdr:cNvSpPr>
            <a:spLocks noChangeShapeType="1"/>
          </xdr:cNvSpPr>
        </xdr:nvSpPr>
        <xdr:spPr bwMode="auto">
          <a:xfrm>
            <a:off x="95" y="890"/>
            <a:ext cx="2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5" name="Line 94">
            <a:extLst>
              <a:ext uri="{FF2B5EF4-FFF2-40B4-BE49-F238E27FC236}">
                <a16:creationId xmlns:a16="http://schemas.microsoft.com/office/drawing/2014/main" id="{00000000-0008-0000-0400-00005F000000}"/>
              </a:ext>
            </a:extLst>
          </xdr:cNvPr>
          <xdr:cNvSpPr>
            <a:spLocks noChangeShapeType="1"/>
          </xdr:cNvSpPr>
        </xdr:nvSpPr>
        <xdr:spPr bwMode="auto">
          <a:xfrm>
            <a:off x="124" y="890"/>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6" name="Line 95">
            <a:extLst>
              <a:ext uri="{FF2B5EF4-FFF2-40B4-BE49-F238E27FC236}">
                <a16:creationId xmlns:a16="http://schemas.microsoft.com/office/drawing/2014/main" id="{00000000-0008-0000-0400-000060000000}"/>
              </a:ext>
            </a:extLst>
          </xdr:cNvPr>
          <xdr:cNvSpPr>
            <a:spLocks noChangeShapeType="1"/>
          </xdr:cNvSpPr>
        </xdr:nvSpPr>
        <xdr:spPr bwMode="auto">
          <a:xfrm>
            <a:off x="148" y="890"/>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7" name="Line 96">
            <a:extLst>
              <a:ext uri="{FF2B5EF4-FFF2-40B4-BE49-F238E27FC236}">
                <a16:creationId xmlns:a16="http://schemas.microsoft.com/office/drawing/2014/main" id="{00000000-0008-0000-0400-000061000000}"/>
              </a:ext>
            </a:extLst>
          </xdr:cNvPr>
          <xdr:cNvSpPr>
            <a:spLocks noChangeShapeType="1"/>
          </xdr:cNvSpPr>
        </xdr:nvSpPr>
        <xdr:spPr bwMode="auto">
          <a:xfrm>
            <a:off x="148" y="890"/>
            <a:ext cx="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8" name="Line 97">
            <a:extLst>
              <a:ext uri="{FF2B5EF4-FFF2-40B4-BE49-F238E27FC236}">
                <a16:creationId xmlns:a16="http://schemas.microsoft.com/office/drawing/2014/main" id="{00000000-0008-0000-0400-000062000000}"/>
              </a:ext>
            </a:extLst>
          </xdr:cNvPr>
          <xdr:cNvSpPr>
            <a:spLocks noChangeShapeType="1"/>
          </xdr:cNvSpPr>
        </xdr:nvSpPr>
        <xdr:spPr bwMode="auto">
          <a:xfrm>
            <a:off x="175" y="846"/>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Line 98">
            <a:extLst>
              <a:ext uri="{FF2B5EF4-FFF2-40B4-BE49-F238E27FC236}">
                <a16:creationId xmlns:a16="http://schemas.microsoft.com/office/drawing/2014/main" id="{00000000-0008-0000-0400-000063000000}"/>
              </a:ext>
            </a:extLst>
          </xdr:cNvPr>
          <xdr:cNvSpPr>
            <a:spLocks noChangeShapeType="1"/>
          </xdr:cNvSpPr>
        </xdr:nvSpPr>
        <xdr:spPr bwMode="auto">
          <a:xfrm>
            <a:off x="89" y="846"/>
            <a:ext cx="0" cy="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2</xdr:col>
      <xdr:colOff>101716</xdr:colOff>
      <xdr:row>25</xdr:row>
      <xdr:rowOff>15801</xdr:rowOff>
    </xdr:from>
    <xdr:to>
      <xdr:col>9</xdr:col>
      <xdr:colOff>201362</xdr:colOff>
      <xdr:row>32</xdr:row>
      <xdr:rowOff>15800</xdr:rowOff>
    </xdr:to>
    <xdr:pic>
      <xdr:nvPicPr>
        <xdr:cNvPr id="100" name="Picture 108">
          <a:extLst>
            <a:ext uri="{FF2B5EF4-FFF2-40B4-BE49-F238E27FC236}">
              <a16:creationId xmlns:a16="http://schemas.microsoft.com/office/drawing/2014/main" id="{00000000-0008-0000-0400-00006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8091" y="4568751"/>
          <a:ext cx="1766521" cy="1266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171450</xdr:colOff>
      <xdr:row>40</xdr:row>
      <xdr:rowOff>19050</xdr:rowOff>
    </xdr:from>
    <xdr:to>
      <xdr:col>20</xdr:col>
      <xdr:colOff>180975</xdr:colOff>
      <xdr:row>41</xdr:row>
      <xdr:rowOff>76200</xdr:rowOff>
    </xdr:to>
    <xdr:pic>
      <xdr:nvPicPr>
        <xdr:cNvPr id="101" name="Picture 109">
          <a:extLst>
            <a:ext uri="{FF2B5EF4-FFF2-40B4-BE49-F238E27FC236}">
              <a16:creationId xmlns:a16="http://schemas.microsoft.com/office/drawing/2014/main" id="{00000000-0008-0000-0400-00006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57825" y="7086600"/>
          <a:ext cx="485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161925</xdr:colOff>
      <xdr:row>38</xdr:row>
      <xdr:rowOff>28575</xdr:rowOff>
    </xdr:from>
    <xdr:to>
      <xdr:col>23</xdr:col>
      <xdr:colOff>171450</xdr:colOff>
      <xdr:row>40</xdr:row>
      <xdr:rowOff>0</xdr:rowOff>
    </xdr:to>
    <xdr:pic>
      <xdr:nvPicPr>
        <xdr:cNvPr id="102" name="Picture 110">
          <a:extLst>
            <a:ext uri="{FF2B5EF4-FFF2-40B4-BE49-F238E27FC236}">
              <a16:creationId xmlns:a16="http://schemas.microsoft.com/office/drawing/2014/main" id="{00000000-0008-0000-0400-00006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62675" y="6838950"/>
          <a:ext cx="485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xdr:colOff>
      <xdr:row>3</xdr:row>
      <xdr:rowOff>66675</xdr:rowOff>
    </xdr:from>
    <xdr:to>
      <xdr:col>27</xdr:col>
      <xdr:colOff>200025</xdr:colOff>
      <xdr:row>5</xdr:row>
      <xdr:rowOff>66675</xdr:rowOff>
    </xdr:to>
    <xdr:sp macro="" textlink="">
      <xdr:nvSpPr>
        <xdr:cNvPr id="103" name="Text Box 116">
          <a:extLst>
            <a:ext uri="{FF2B5EF4-FFF2-40B4-BE49-F238E27FC236}">
              <a16:creationId xmlns:a16="http://schemas.microsoft.com/office/drawing/2014/main" id="{00000000-0008-0000-0400-000067000000}"/>
            </a:ext>
          </a:extLst>
        </xdr:cNvPr>
        <xdr:cNvSpPr txBox="1">
          <a:spLocks noChangeArrowheads="1"/>
        </xdr:cNvSpPr>
      </xdr:nvSpPr>
      <xdr:spPr bwMode="auto">
        <a:xfrm>
          <a:off x="1990725" y="581025"/>
          <a:ext cx="5638800" cy="342900"/>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45720" tIns="27432" rIns="45720" bIns="0" anchor="t" upright="1"/>
        <a:lstStyle/>
        <a:p>
          <a:pPr algn="ctr" rtl="1">
            <a:defRPr sz="1000"/>
          </a:pPr>
          <a:r>
            <a:rPr lang="ja-JP" altLang="en-US" sz="2000" b="0" i="0" strike="noStrike">
              <a:solidFill>
                <a:srgbClr val="000000"/>
              </a:solidFill>
              <a:latin typeface="ＭＳ Ｐゴシック"/>
              <a:ea typeface="ＭＳ Ｐゴシック"/>
            </a:rPr>
            <a:t>雨樋排水能力計算書（高排水システム）</a:t>
          </a:r>
        </a:p>
      </xdr:txBody>
    </xdr:sp>
    <xdr:clientData/>
  </xdr:twoCellAnchor>
  <xdr:twoCellAnchor>
    <xdr:from>
      <xdr:col>14</xdr:col>
      <xdr:colOff>85725</xdr:colOff>
      <xdr:row>10</xdr:row>
      <xdr:rowOff>66675</xdr:rowOff>
    </xdr:from>
    <xdr:to>
      <xdr:col>23</xdr:col>
      <xdr:colOff>247650</xdr:colOff>
      <xdr:row>10</xdr:row>
      <xdr:rowOff>66675</xdr:rowOff>
    </xdr:to>
    <xdr:sp macro="" textlink="">
      <xdr:nvSpPr>
        <xdr:cNvPr id="104" name="Line 174">
          <a:extLst>
            <a:ext uri="{FF2B5EF4-FFF2-40B4-BE49-F238E27FC236}">
              <a16:creationId xmlns:a16="http://schemas.microsoft.com/office/drawing/2014/main" id="{00000000-0008-0000-0400-000068000000}"/>
            </a:ext>
          </a:extLst>
        </xdr:cNvPr>
        <xdr:cNvSpPr>
          <a:spLocks noChangeShapeType="1"/>
        </xdr:cNvSpPr>
      </xdr:nvSpPr>
      <xdr:spPr bwMode="auto">
        <a:xfrm flipH="1">
          <a:off x="4419600" y="1828800"/>
          <a:ext cx="2295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76200</xdr:colOff>
      <xdr:row>10</xdr:row>
      <xdr:rowOff>76200</xdr:rowOff>
    </xdr:from>
    <xdr:to>
      <xdr:col>14</xdr:col>
      <xdr:colOff>76200</xdr:colOff>
      <xdr:row>11</xdr:row>
      <xdr:rowOff>114300</xdr:rowOff>
    </xdr:to>
    <xdr:sp macro="" textlink="">
      <xdr:nvSpPr>
        <xdr:cNvPr id="105" name="Line 175">
          <a:extLst>
            <a:ext uri="{FF2B5EF4-FFF2-40B4-BE49-F238E27FC236}">
              <a16:creationId xmlns:a16="http://schemas.microsoft.com/office/drawing/2014/main" id="{00000000-0008-0000-0400-000069000000}"/>
            </a:ext>
          </a:extLst>
        </xdr:cNvPr>
        <xdr:cNvSpPr>
          <a:spLocks noChangeShapeType="1"/>
        </xdr:cNvSpPr>
      </xdr:nvSpPr>
      <xdr:spPr bwMode="auto">
        <a:xfrm>
          <a:off x="4410075" y="183832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11</xdr:row>
      <xdr:rowOff>114300</xdr:rowOff>
    </xdr:from>
    <xdr:to>
      <xdr:col>14</xdr:col>
      <xdr:colOff>66675</xdr:colOff>
      <xdr:row>11</xdr:row>
      <xdr:rowOff>114300</xdr:rowOff>
    </xdr:to>
    <xdr:sp macro="" textlink="">
      <xdr:nvSpPr>
        <xdr:cNvPr id="106" name="Line 176">
          <a:extLst>
            <a:ext uri="{FF2B5EF4-FFF2-40B4-BE49-F238E27FC236}">
              <a16:creationId xmlns:a16="http://schemas.microsoft.com/office/drawing/2014/main" id="{00000000-0008-0000-0400-00006A000000}"/>
            </a:ext>
          </a:extLst>
        </xdr:cNvPr>
        <xdr:cNvSpPr>
          <a:spLocks noChangeShapeType="1"/>
        </xdr:cNvSpPr>
      </xdr:nvSpPr>
      <xdr:spPr bwMode="auto">
        <a:xfrm flipH="1">
          <a:off x="4191000" y="2057400"/>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47626</xdr:colOff>
      <xdr:row>50</xdr:row>
      <xdr:rowOff>68141</xdr:rowOff>
    </xdr:from>
    <xdr:ext cx="6267449" cy="335220"/>
    <xdr:sp macro="" textlink="">
      <xdr:nvSpPr>
        <xdr:cNvPr id="108" name="Text Box 107">
          <a:extLst>
            <a:ext uri="{FF2B5EF4-FFF2-40B4-BE49-F238E27FC236}">
              <a16:creationId xmlns:a16="http://schemas.microsoft.com/office/drawing/2014/main" id="{00000000-0008-0000-0400-00006C000000}"/>
            </a:ext>
          </a:extLst>
        </xdr:cNvPr>
        <xdr:cNvSpPr txBox="1">
          <a:spLocks noChangeArrowheads="1"/>
        </xdr:cNvSpPr>
      </xdr:nvSpPr>
      <xdr:spPr bwMode="auto">
        <a:xfrm>
          <a:off x="1373506" y="8800661"/>
          <a:ext cx="6267449" cy="335220"/>
        </a:xfrm>
        <a:prstGeom prst="rect">
          <a:avLst/>
        </a:prstGeom>
        <a:noFill/>
        <a:ln w="9525">
          <a:noFill/>
          <a:miter lim="800000"/>
          <a:headEnd/>
          <a:tailEnd/>
        </a:ln>
      </xdr:spPr>
      <xdr:txBody>
        <a:bodyPr wrap="square" lIns="18288" tIns="18288" rIns="0" bIns="0" anchor="t" upright="1">
          <a:spAutoFit/>
        </a:bodyPr>
        <a:lstStyle/>
        <a:p>
          <a:pPr algn="l" rtl="0">
            <a:defRPr sz="1000"/>
          </a:pPr>
          <a:r>
            <a:rPr lang="ja-JP" altLang="en-US" sz="900" b="0" i="0" strike="noStrike">
              <a:solidFill>
                <a:srgbClr val="000000"/>
              </a:solidFill>
              <a:latin typeface="MS UI Gothic"/>
              <a:ea typeface="MS UI Gothic"/>
            </a:rPr>
            <a:t>大型雨とい高排水システムはサイホン現象を発生させます。通常の排水計算式が当てはまらないため対応投影面積に対して</a:t>
          </a:r>
          <a:r>
            <a:rPr lang="ja-JP" altLang="en-US" sz="900" b="1" i="0" strike="noStrike">
              <a:solidFill>
                <a:srgbClr val="000000"/>
              </a:solidFill>
              <a:latin typeface="MS UI Gothic"/>
              <a:ea typeface="MS UI Gothic"/>
            </a:rPr>
            <a:t>実測値で</a:t>
          </a:r>
          <a:endParaRPr lang="en-US" altLang="ja-JP" sz="900" b="0" i="0" strike="noStrike">
            <a:solidFill>
              <a:srgbClr val="000000"/>
            </a:solidFill>
            <a:latin typeface="MS UI Gothic"/>
            <a:ea typeface="MS UI Gothic"/>
          </a:endParaRPr>
        </a:p>
        <a:p>
          <a:pPr algn="l" rtl="0">
            <a:defRPr sz="1000"/>
          </a:pPr>
          <a:r>
            <a:rPr lang="ja-JP" altLang="ja-JP" sz="900" b="1" i="0">
              <a:effectLst/>
              <a:latin typeface="+mn-lt"/>
              <a:ea typeface="+mn-ea"/>
              <a:cs typeface="+mn-cs"/>
            </a:rPr>
            <a:t>表示しています</a:t>
          </a:r>
          <a:r>
            <a:rPr lang="ja-JP" altLang="ja-JP" sz="1000" b="0" i="0">
              <a:effectLst/>
              <a:latin typeface="+mn-lt"/>
              <a:ea typeface="+mn-ea"/>
              <a:cs typeface="+mn-cs"/>
            </a:rPr>
            <a:t>。</a:t>
          </a:r>
          <a:r>
            <a:rPr lang="ja-JP" altLang="en-US" sz="900" b="0" i="0" strike="noStrike">
              <a:solidFill>
                <a:srgbClr val="000000"/>
              </a:solidFill>
              <a:latin typeface="MS UI Gothic"/>
              <a:ea typeface="MS UI Gothic"/>
            </a:rPr>
            <a:t>ただし、サイホンが発生しない条件での排水能力は以下の従来の雨とい排水計算と同じ考え方となります。</a:t>
          </a:r>
          <a:endParaRPr lang="en-US" altLang="ja-JP" sz="900" b="0" i="0" strike="noStrike" baseline="30000">
            <a:solidFill>
              <a:srgbClr val="000000"/>
            </a:solidFill>
            <a:latin typeface="MS UI Gothic"/>
            <a:ea typeface="MS UI Gothic"/>
          </a:endParaRPr>
        </a:p>
      </xdr:txBody>
    </xdr:sp>
    <xdr:clientData/>
  </xdr:oneCellAnchor>
  <xdr:twoCellAnchor>
    <xdr:from>
      <xdr:col>2</xdr:col>
      <xdr:colOff>131888</xdr:colOff>
      <xdr:row>52</xdr:row>
      <xdr:rowOff>111369</xdr:rowOff>
    </xdr:from>
    <xdr:to>
      <xdr:col>9</xdr:col>
      <xdr:colOff>32656</xdr:colOff>
      <xdr:row>55</xdr:row>
      <xdr:rowOff>121940</xdr:rowOff>
    </xdr:to>
    <xdr:grpSp>
      <xdr:nvGrpSpPr>
        <xdr:cNvPr id="109" name="Group 103">
          <a:extLst>
            <a:ext uri="{FF2B5EF4-FFF2-40B4-BE49-F238E27FC236}">
              <a16:creationId xmlns:a16="http://schemas.microsoft.com/office/drawing/2014/main" id="{00000000-0008-0000-0400-00006D000000}"/>
            </a:ext>
          </a:extLst>
        </xdr:cNvPr>
        <xdr:cNvGrpSpPr>
          <a:grpSpLocks/>
        </xdr:cNvGrpSpPr>
      </xdr:nvGrpSpPr>
      <xdr:grpSpPr bwMode="auto">
        <a:xfrm>
          <a:off x="1458332" y="9123665"/>
          <a:ext cx="1415361" cy="527979"/>
          <a:chOff x="277" y="841"/>
          <a:chExt cx="153" cy="55"/>
        </a:xfrm>
      </xdr:grpSpPr>
      <xdr:sp macro="" textlink="">
        <xdr:nvSpPr>
          <xdr:cNvPr id="110" name="Rectangle 104">
            <a:extLst>
              <a:ext uri="{FF2B5EF4-FFF2-40B4-BE49-F238E27FC236}">
                <a16:creationId xmlns:a16="http://schemas.microsoft.com/office/drawing/2014/main" id="{00000000-0008-0000-0400-00006E000000}"/>
              </a:ext>
            </a:extLst>
          </xdr:cNvPr>
          <xdr:cNvSpPr>
            <a:spLocks noChangeArrowheads="1"/>
          </xdr:cNvSpPr>
        </xdr:nvSpPr>
        <xdr:spPr bwMode="auto">
          <a:xfrm>
            <a:off x="277" y="841"/>
            <a:ext cx="153"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■たてとい排水量の計算式（通常）</a:t>
            </a:r>
          </a:p>
        </xdr:txBody>
      </xdr:sp>
      <xdr:sp macro="" textlink="">
        <xdr:nvSpPr>
          <xdr:cNvPr id="111" name="Rectangle 105">
            <a:extLst>
              <a:ext uri="{FF2B5EF4-FFF2-40B4-BE49-F238E27FC236}">
                <a16:creationId xmlns:a16="http://schemas.microsoft.com/office/drawing/2014/main" id="{00000000-0008-0000-0400-00006F000000}"/>
              </a:ext>
            </a:extLst>
          </xdr:cNvPr>
          <xdr:cNvSpPr>
            <a:spLocks noChangeArrowheads="1"/>
          </xdr:cNvSpPr>
        </xdr:nvSpPr>
        <xdr:spPr bwMode="auto">
          <a:xfrm>
            <a:off x="293" y="862"/>
            <a:ext cx="81"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Ｑ＝Ｃ・Ａ・√２ｇｈ</a:t>
            </a:r>
          </a:p>
        </xdr:txBody>
      </xdr:sp>
      <xdr:sp macro="" textlink="">
        <xdr:nvSpPr>
          <xdr:cNvPr id="112" name="Rectangle 106">
            <a:extLst>
              <a:ext uri="{FF2B5EF4-FFF2-40B4-BE49-F238E27FC236}">
                <a16:creationId xmlns:a16="http://schemas.microsoft.com/office/drawing/2014/main" id="{00000000-0008-0000-0400-000070000000}"/>
              </a:ext>
            </a:extLst>
          </xdr:cNvPr>
          <xdr:cNvSpPr>
            <a:spLocks noChangeArrowheads="1"/>
          </xdr:cNvSpPr>
        </xdr:nvSpPr>
        <xdr:spPr bwMode="auto">
          <a:xfrm>
            <a:off x="288" y="880"/>
            <a:ext cx="78"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（トリチェリーの式）</a:t>
            </a:r>
          </a:p>
        </xdr:txBody>
      </xdr:sp>
    </xdr:grpSp>
    <xdr:clientData/>
  </xdr:twoCellAnchor>
  <xdr:oneCellAnchor>
    <xdr:from>
      <xdr:col>7</xdr:col>
      <xdr:colOff>107705</xdr:colOff>
      <xdr:row>53</xdr:row>
      <xdr:rowOff>131883</xdr:rowOff>
    </xdr:from>
    <xdr:ext cx="1701428" cy="685316"/>
    <xdr:sp macro="" textlink="">
      <xdr:nvSpPr>
        <xdr:cNvPr id="113" name="Text Box 107">
          <a:extLst>
            <a:ext uri="{FF2B5EF4-FFF2-40B4-BE49-F238E27FC236}">
              <a16:creationId xmlns:a16="http://schemas.microsoft.com/office/drawing/2014/main" id="{00000000-0008-0000-0400-000071000000}"/>
            </a:ext>
          </a:extLst>
        </xdr:cNvPr>
        <xdr:cNvSpPr txBox="1">
          <a:spLocks noChangeArrowheads="1"/>
        </xdr:cNvSpPr>
      </xdr:nvSpPr>
      <xdr:spPr bwMode="auto">
        <a:xfrm>
          <a:off x="2774705" y="9447333"/>
          <a:ext cx="1701428" cy="685316"/>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800" b="0" i="0" strike="noStrike">
              <a:solidFill>
                <a:srgbClr val="000000"/>
              </a:solidFill>
              <a:latin typeface="MS UI Gothic"/>
              <a:ea typeface="MS UI Gothic"/>
            </a:rPr>
            <a:t>Q=</a:t>
          </a:r>
          <a:r>
            <a:rPr lang="ja-JP" altLang="en-US" sz="800" b="0" i="0" strike="noStrike">
              <a:solidFill>
                <a:srgbClr val="000000"/>
              </a:solidFill>
              <a:latin typeface="MS UI Gothic"/>
              <a:ea typeface="MS UI Gothic"/>
            </a:rPr>
            <a:t>たてとい排水量</a:t>
          </a:r>
          <a:r>
            <a:rPr lang="en-US" altLang="ja-JP" sz="800" b="0" i="0" strike="noStrike">
              <a:solidFill>
                <a:srgbClr val="000000"/>
              </a:solidFill>
              <a:latin typeface="MS UI Gothic"/>
              <a:ea typeface="MS UI Gothic"/>
            </a:rPr>
            <a:t>〔㎝</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/s〕</a:t>
          </a:r>
        </a:p>
        <a:p>
          <a:pPr algn="l" rtl="0">
            <a:defRPr sz="1000"/>
          </a:pPr>
          <a:r>
            <a:rPr lang="en-US" altLang="ja-JP" sz="800" b="0" i="0" strike="noStrike">
              <a:solidFill>
                <a:srgbClr val="000000"/>
              </a:solidFill>
              <a:latin typeface="MS UI Gothic"/>
              <a:ea typeface="MS UI Gothic"/>
            </a:rPr>
            <a:t>C =</a:t>
          </a:r>
          <a:r>
            <a:rPr lang="ja-JP" altLang="en-US" sz="800" b="0" i="0" strike="noStrike">
              <a:solidFill>
                <a:srgbClr val="000000"/>
              </a:solidFill>
              <a:latin typeface="MS UI Gothic"/>
              <a:ea typeface="MS UI Gothic"/>
            </a:rPr>
            <a:t>流量係数</a:t>
          </a:r>
          <a:r>
            <a:rPr lang="en-US" altLang="ja-JP" sz="800" b="0" i="0" strike="noStrike">
              <a:solidFill>
                <a:srgbClr val="000000"/>
              </a:solidFill>
              <a:latin typeface="MS UI Gothic"/>
              <a:ea typeface="MS UI Gothic"/>
            </a:rPr>
            <a:t>〔=0.6〕</a:t>
          </a:r>
        </a:p>
        <a:p>
          <a:pPr algn="l" rtl="0">
            <a:defRPr sz="1000"/>
          </a:pPr>
          <a:r>
            <a:rPr lang="ja-JP" altLang="en-US" sz="800" b="0" i="0" strike="noStrike">
              <a:solidFill>
                <a:srgbClr val="000000"/>
              </a:solidFill>
              <a:latin typeface="MS UI Gothic"/>
              <a:ea typeface="MS UI Gothic"/>
            </a:rPr>
            <a:t>Ａ</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たてとい排水有効断面積</a:t>
          </a:r>
          <a:r>
            <a:rPr lang="en-US" altLang="ja-JP" sz="800" b="0" i="0" strike="noStrike">
              <a:solidFill>
                <a:srgbClr val="000000"/>
              </a:solidFill>
              <a:latin typeface="MS UI Gothic"/>
              <a:ea typeface="MS UI Gothic"/>
            </a:rPr>
            <a:t>〔㎝</a:t>
          </a:r>
          <a:r>
            <a:rPr lang="en-US" altLang="ja-JP" sz="800" b="0" i="0" strike="noStrike" baseline="30000">
              <a:solidFill>
                <a:srgbClr val="000000"/>
              </a:solidFill>
              <a:latin typeface="MS UI Gothic"/>
              <a:ea typeface="MS UI Gothic"/>
            </a:rPr>
            <a:t>2</a:t>
          </a:r>
          <a:r>
            <a:rPr lang="en-US" altLang="ja-JP" sz="800" b="0" i="0" strike="noStrike">
              <a:solidFill>
                <a:srgbClr val="000000"/>
              </a:solidFill>
              <a:latin typeface="MS UI Gothic"/>
              <a:ea typeface="MS UI Gothic"/>
            </a:rPr>
            <a:t>〕</a:t>
          </a:r>
        </a:p>
        <a:p>
          <a:pPr algn="l" rtl="0">
            <a:defRPr sz="1000"/>
          </a:pPr>
          <a:r>
            <a:rPr lang="ja-JP" altLang="en-US" sz="800" b="0" i="0" strike="noStrike">
              <a:solidFill>
                <a:srgbClr val="000000"/>
              </a:solidFill>
              <a:latin typeface="MS UI Gothic"/>
              <a:ea typeface="MS UI Gothic"/>
            </a:rPr>
            <a:t>ｇ </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重力加速度</a:t>
          </a:r>
          <a:r>
            <a:rPr lang="en-US" altLang="ja-JP" sz="800" b="0" i="0" strike="noStrike">
              <a:solidFill>
                <a:srgbClr val="000000"/>
              </a:solidFill>
              <a:latin typeface="MS UI Gothic"/>
              <a:ea typeface="MS UI Gothic"/>
            </a:rPr>
            <a:t>〔=980㎝/s</a:t>
          </a:r>
          <a:r>
            <a:rPr lang="en-US" altLang="ja-JP" sz="800" b="0" i="0" strike="noStrike" baseline="30000">
              <a:solidFill>
                <a:srgbClr val="000000"/>
              </a:solidFill>
              <a:latin typeface="MS UI Gothic"/>
              <a:ea typeface="MS UI Gothic"/>
            </a:rPr>
            <a:t>2</a:t>
          </a:r>
          <a:r>
            <a:rPr lang="en-US" altLang="ja-JP" sz="800" b="0" i="0" strike="noStrike">
              <a:solidFill>
                <a:srgbClr val="000000"/>
              </a:solidFill>
              <a:latin typeface="MS UI Gothic"/>
              <a:ea typeface="MS UI Gothic"/>
            </a:rPr>
            <a:t>〕</a:t>
          </a:r>
        </a:p>
        <a:p>
          <a:pPr algn="l" rtl="0">
            <a:defRPr sz="1000"/>
          </a:pPr>
          <a:r>
            <a:rPr lang="ja-JP" altLang="en-US" sz="800" b="0" i="0" strike="noStrike">
              <a:solidFill>
                <a:srgbClr val="000000"/>
              </a:solidFill>
              <a:latin typeface="MS UI Gothic"/>
              <a:ea typeface="MS UI Gothic"/>
            </a:rPr>
            <a:t>ｈ </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軒とい潤辺高さ</a:t>
          </a:r>
          <a:r>
            <a:rPr lang="en-US" altLang="ja-JP" sz="800" b="0" i="0" strike="noStrike">
              <a:solidFill>
                <a:srgbClr val="000000"/>
              </a:solidFill>
              <a:latin typeface="MS UI Gothic"/>
              <a:ea typeface="MS UI Gothic"/>
            </a:rPr>
            <a:t>〔㎝〕 ※1㍑=1,000㎝</a:t>
          </a:r>
          <a:r>
            <a:rPr lang="en-US" altLang="ja-JP" sz="800" b="0" i="0" strike="noStrike" baseline="30000">
              <a:solidFill>
                <a:srgbClr val="000000"/>
              </a:solidFill>
              <a:latin typeface="MS UI Gothic"/>
              <a:ea typeface="MS UI Gothic"/>
            </a:rPr>
            <a:t>3</a:t>
          </a:r>
        </a:p>
      </xdr:txBody>
    </xdr:sp>
    <xdr:clientData/>
  </xdr:oneCellAnchor>
  <xdr:twoCellAnchor>
    <xdr:from>
      <xdr:col>21</xdr:col>
      <xdr:colOff>211457</xdr:colOff>
      <xdr:row>53</xdr:row>
      <xdr:rowOff>104775</xdr:rowOff>
    </xdr:from>
    <xdr:to>
      <xdr:col>29</xdr:col>
      <xdr:colOff>174163</xdr:colOff>
      <xdr:row>55</xdr:row>
      <xdr:rowOff>147</xdr:rowOff>
    </xdr:to>
    <xdr:grpSp>
      <xdr:nvGrpSpPr>
        <xdr:cNvPr id="114" name="Group 113">
          <a:extLst>
            <a:ext uri="{FF2B5EF4-FFF2-40B4-BE49-F238E27FC236}">
              <a16:creationId xmlns:a16="http://schemas.microsoft.com/office/drawing/2014/main" id="{00000000-0008-0000-0400-000072000000}"/>
            </a:ext>
          </a:extLst>
        </xdr:cNvPr>
        <xdr:cNvGrpSpPr>
          <a:grpSpLocks/>
        </xdr:cNvGrpSpPr>
      </xdr:nvGrpSpPr>
      <xdr:grpSpPr bwMode="auto">
        <a:xfrm>
          <a:off x="5648938" y="9286405"/>
          <a:ext cx="1693669" cy="243446"/>
          <a:chOff x="962" y="999"/>
          <a:chExt cx="194" cy="27"/>
        </a:xfrm>
      </xdr:grpSpPr>
      <xdr:pic>
        <xdr:nvPicPr>
          <xdr:cNvPr id="115" name="Picture 114">
            <a:extLst>
              <a:ext uri="{FF2B5EF4-FFF2-40B4-BE49-F238E27FC236}">
                <a16:creationId xmlns:a16="http://schemas.microsoft.com/office/drawing/2014/main" id="{00000000-0008-0000-0400-00007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62" y="999"/>
            <a:ext cx="89"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6" name="Line 115">
            <a:extLst>
              <a:ext uri="{FF2B5EF4-FFF2-40B4-BE49-F238E27FC236}">
                <a16:creationId xmlns:a16="http://schemas.microsoft.com/office/drawing/2014/main" id="{00000000-0008-0000-0400-000074000000}"/>
              </a:ext>
            </a:extLst>
          </xdr:cNvPr>
          <xdr:cNvSpPr>
            <a:spLocks noChangeShapeType="1"/>
          </xdr:cNvSpPr>
        </xdr:nvSpPr>
        <xdr:spPr bwMode="auto">
          <a:xfrm>
            <a:off x="982" y="1000"/>
            <a:ext cx="174"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43962</xdr:colOff>
      <xdr:row>52</xdr:row>
      <xdr:rowOff>80597</xdr:rowOff>
    </xdr:from>
    <xdr:to>
      <xdr:col>30</xdr:col>
      <xdr:colOff>51289</xdr:colOff>
      <xdr:row>58</xdr:row>
      <xdr:rowOff>21981</xdr:rowOff>
    </xdr:to>
    <xdr:sp macro="" textlink="">
      <xdr:nvSpPr>
        <xdr:cNvPr id="117" name="正方形/長方形 116">
          <a:extLst>
            <a:ext uri="{FF2B5EF4-FFF2-40B4-BE49-F238E27FC236}">
              <a16:creationId xmlns:a16="http://schemas.microsoft.com/office/drawing/2014/main" id="{00000000-0008-0000-0400-000075000000}"/>
            </a:ext>
          </a:extLst>
        </xdr:cNvPr>
        <xdr:cNvSpPr/>
      </xdr:nvSpPr>
      <xdr:spPr>
        <a:xfrm>
          <a:off x="1520337" y="9224597"/>
          <a:ext cx="6674827" cy="989134"/>
        </a:xfrm>
        <a:prstGeom prst="rect">
          <a:avLst/>
        </a:prstGeom>
        <a:noFill/>
        <a:ln>
          <a:solidFill>
            <a:schemeClr val="bg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195628</xdr:colOff>
      <xdr:row>27</xdr:row>
      <xdr:rowOff>88653</xdr:rowOff>
    </xdr:from>
    <xdr:to>
      <xdr:col>9</xdr:col>
      <xdr:colOff>209549</xdr:colOff>
      <xdr:row>27</xdr:row>
      <xdr:rowOff>104774</xdr:rowOff>
    </xdr:to>
    <xdr:sp macro="" textlink="">
      <xdr:nvSpPr>
        <xdr:cNvPr id="118" name="Line 112">
          <a:extLst>
            <a:ext uri="{FF2B5EF4-FFF2-40B4-BE49-F238E27FC236}">
              <a16:creationId xmlns:a16="http://schemas.microsoft.com/office/drawing/2014/main" id="{00000000-0008-0000-0400-000076000000}"/>
            </a:ext>
          </a:extLst>
        </xdr:cNvPr>
        <xdr:cNvSpPr>
          <a:spLocks noChangeShapeType="1"/>
        </xdr:cNvSpPr>
      </xdr:nvSpPr>
      <xdr:spPr bwMode="auto">
        <a:xfrm flipH="1" flipV="1">
          <a:off x="2624503" y="5003553"/>
          <a:ext cx="728296" cy="16121"/>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123825</xdr:colOff>
      <xdr:row>31</xdr:row>
      <xdr:rowOff>123824</xdr:rowOff>
    </xdr:from>
    <xdr:to>
      <xdr:col>5</xdr:col>
      <xdr:colOff>219075</xdr:colOff>
      <xdr:row>32</xdr:row>
      <xdr:rowOff>133348</xdr:rowOff>
    </xdr:to>
    <xdr:sp macro="" textlink="">
      <xdr:nvSpPr>
        <xdr:cNvPr id="119" name="Line 112">
          <a:extLst>
            <a:ext uri="{FF2B5EF4-FFF2-40B4-BE49-F238E27FC236}">
              <a16:creationId xmlns:a16="http://schemas.microsoft.com/office/drawing/2014/main" id="{00000000-0008-0000-0400-000077000000}"/>
            </a:ext>
          </a:extLst>
        </xdr:cNvPr>
        <xdr:cNvSpPr>
          <a:spLocks noChangeShapeType="1"/>
        </xdr:cNvSpPr>
      </xdr:nvSpPr>
      <xdr:spPr bwMode="auto">
        <a:xfrm flipH="1" flipV="1">
          <a:off x="2076450" y="5762624"/>
          <a:ext cx="333375" cy="190499"/>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147656</xdr:colOff>
      <xdr:row>17</xdr:row>
      <xdr:rowOff>131704</xdr:rowOff>
    </xdr:from>
    <xdr:to>
      <xdr:col>63</xdr:col>
      <xdr:colOff>73102</xdr:colOff>
      <xdr:row>45</xdr:row>
      <xdr:rowOff>155012</xdr:rowOff>
    </xdr:to>
    <xdr:grpSp>
      <xdr:nvGrpSpPr>
        <xdr:cNvPr id="121" name="グループ化 120"/>
        <xdr:cNvGrpSpPr/>
      </xdr:nvGrpSpPr>
      <xdr:grpSpPr>
        <a:xfrm>
          <a:off x="8238026" y="3151482"/>
          <a:ext cx="6425965" cy="4783456"/>
          <a:chOff x="8350915" y="5484519"/>
          <a:chExt cx="6425965" cy="4783456"/>
        </a:xfrm>
      </xdr:grpSpPr>
      <xdr:sp macro="" textlink="">
        <xdr:nvSpPr>
          <xdr:cNvPr id="120" name="フリーフォーム 119"/>
          <xdr:cNvSpPr/>
        </xdr:nvSpPr>
        <xdr:spPr>
          <a:xfrm>
            <a:off x="8350915" y="5484519"/>
            <a:ext cx="6425965" cy="4783456"/>
          </a:xfrm>
          <a:custGeom>
            <a:avLst/>
            <a:gdLst>
              <a:gd name="connsiteX0" fmla="*/ 0 w 6311515"/>
              <a:gd name="connsiteY0" fmla="*/ 3609878 h 3632969"/>
              <a:gd name="connsiteX1" fmla="*/ 369454 w 6311515"/>
              <a:gd name="connsiteY1" fmla="*/ 3502121 h 3632969"/>
              <a:gd name="connsiteX2" fmla="*/ 369454 w 6311515"/>
              <a:gd name="connsiteY2" fmla="*/ 0 h 3632969"/>
              <a:gd name="connsiteX3" fmla="*/ 6311515 w 6311515"/>
              <a:gd name="connsiteY3" fmla="*/ 0 h 3632969"/>
              <a:gd name="connsiteX4" fmla="*/ 6311515 w 6311515"/>
              <a:gd name="connsiteY4" fmla="*/ 3632969 h 3632969"/>
              <a:gd name="connsiteX5" fmla="*/ 384848 w 6311515"/>
              <a:gd name="connsiteY5" fmla="*/ 3632969 h 3632969"/>
              <a:gd name="connsiteX6" fmla="*/ 0 w 6311515"/>
              <a:gd name="connsiteY6" fmla="*/ 3609878 h 36329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11515" h="3632969">
                <a:moveTo>
                  <a:pt x="0" y="3609878"/>
                </a:moveTo>
                <a:lnTo>
                  <a:pt x="369454" y="3502121"/>
                </a:lnTo>
                <a:lnTo>
                  <a:pt x="369454" y="0"/>
                </a:lnTo>
                <a:lnTo>
                  <a:pt x="6311515" y="0"/>
                </a:lnTo>
                <a:lnTo>
                  <a:pt x="6311515" y="3632969"/>
                </a:lnTo>
                <a:lnTo>
                  <a:pt x="384848" y="3632969"/>
                </a:lnTo>
                <a:lnTo>
                  <a:pt x="0" y="3609878"/>
                </a:lnTo>
                <a:close/>
              </a:path>
            </a:pathLst>
          </a:cu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7" name="図 106">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5"/>
          <a:stretch>
            <a:fillRect/>
          </a:stretch>
        </xdr:blipFill>
        <xdr:spPr>
          <a:xfrm>
            <a:off x="8793641" y="5539490"/>
            <a:ext cx="5938360" cy="4664562"/>
          </a:xfrm>
          <a:prstGeom prst="rect">
            <a:avLst/>
          </a:prstGeom>
        </xdr:spPr>
      </xdr:pic>
    </xdr:grpSp>
    <xdr:clientData/>
  </xdr:twoCellAnchor>
  <xdr:twoCellAnchor>
    <xdr:from>
      <xdr:col>37</xdr:col>
      <xdr:colOff>104205</xdr:colOff>
      <xdr:row>35</xdr:row>
      <xdr:rowOff>32565</xdr:rowOff>
    </xdr:from>
    <xdr:to>
      <xdr:col>50</xdr:col>
      <xdr:colOff>65128</xdr:colOff>
      <xdr:row>43</xdr:row>
      <xdr:rowOff>136770</xdr:rowOff>
    </xdr:to>
    <xdr:sp macro="" textlink="">
      <xdr:nvSpPr>
        <xdr:cNvPr id="122" name="正方形/長方形 121"/>
        <xdr:cNvSpPr/>
      </xdr:nvSpPr>
      <xdr:spPr>
        <a:xfrm>
          <a:off x="9026769" y="6330462"/>
          <a:ext cx="2754923" cy="1270000"/>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73096</xdr:colOff>
      <xdr:row>18</xdr:row>
      <xdr:rowOff>25118</xdr:rowOff>
    </xdr:from>
    <xdr:to>
      <xdr:col>61</xdr:col>
      <xdr:colOff>190510</xdr:colOff>
      <xdr:row>19</xdr:row>
      <xdr:rowOff>103196</xdr:rowOff>
    </xdr:to>
    <xdr:sp macro="" textlink="">
      <xdr:nvSpPr>
        <xdr:cNvPr id="123" name="テキスト ボックス 122"/>
        <xdr:cNvSpPr txBox="1"/>
      </xdr:nvSpPr>
      <xdr:spPr>
        <a:xfrm>
          <a:off x="10769318" y="3223637"/>
          <a:ext cx="3579340" cy="256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たてといの長さにより排水能力は変わります。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9525</xdr:colOff>
      <xdr:row>20</xdr:row>
      <xdr:rowOff>161925</xdr:rowOff>
    </xdr:from>
    <xdr:to>
      <xdr:col>11</xdr:col>
      <xdr:colOff>9525</xdr:colOff>
      <xdr:row>21</xdr:row>
      <xdr:rowOff>66675</xdr:rowOff>
    </xdr:to>
    <xdr:sp macro="" textlink="">
      <xdr:nvSpPr>
        <xdr:cNvPr id="2" name="Rectangle 1">
          <a:extLst>
            <a:ext uri="{FF2B5EF4-FFF2-40B4-BE49-F238E27FC236}">
              <a16:creationId xmlns:a16="http://schemas.microsoft.com/office/drawing/2014/main" id="{00000000-0008-0000-0500-000002000000}"/>
            </a:ext>
          </a:extLst>
        </xdr:cNvPr>
        <xdr:cNvSpPr>
          <a:spLocks noChangeArrowheads="1"/>
        </xdr:cNvSpPr>
      </xdr:nvSpPr>
      <xdr:spPr bwMode="auto">
        <a:xfrm>
          <a:off x="3629025" y="37719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23</xdr:row>
      <xdr:rowOff>38100</xdr:rowOff>
    </xdr:from>
    <xdr:ext cx="31291" cy="133370"/>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3390900" y="422910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11</xdr:col>
      <xdr:colOff>9525</xdr:colOff>
      <xdr:row>19</xdr:row>
      <xdr:rowOff>123825</xdr:rowOff>
    </xdr:from>
    <xdr:to>
      <xdr:col>11</xdr:col>
      <xdr:colOff>9525</xdr:colOff>
      <xdr:row>20</xdr:row>
      <xdr:rowOff>85725</xdr:rowOff>
    </xdr:to>
    <xdr:sp macro="" textlink="">
      <xdr:nvSpPr>
        <xdr:cNvPr id="4" name="Rectangle 3">
          <a:extLst>
            <a:ext uri="{FF2B5EF4-FFF2-40B4-BE49-F238E27FC236}">
              <a16:creationId xmlns:a16="http://schemas.microsoft.com/office/drawing/2014/main" id="{00000000-0008-0000-0500-000004000000}"/>
            </a:ext>
          </a:extLst>
        </xdr:cNvPr>
        <xdr:cNvSpPr>
          <a:spLocks noChangeArrowheads="1"/>
        </xdr:cNvSpPr>
      </xdr:nvSpPr>
      <xdr:spPr bwMode="auto">
        <a:xfrm>
          <a:off x="3629025" y="3552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57</xdr:row>
      <xdr:rowOff>152400</xdr:rowOff>
    </xdr:from>
    <xdr:ext cx="31291" cy="133370"/>
    <xdr:sp macro="" textlink="">
      <xdr:nvSpPr>
        <xdr:cNvPr id="5" name="Rectangle 4">
          <a:extLst>
            <a:ext uri="{FF2B5EF4-FFF2-40B4-BE49-F238E27FC236}">
              <a16:creationId xmlns:a16="http://schemas.microsoft.com/office/drawing/2014/main" id="{00000000-0008-0000-0500-000005000000}"/>
            </a:ext>
          </a:extLst>
        </xdr:cNvPr>
        <xdr:cNvSpPr>
          <a:spLocks noChangeArrowheads="1"/>
        </xdr:cNvSpPr>
      </xdr:nvSpPr>
      <xdr:spPr bwMode="auto">
        <a:xfrm>
          <a:off x="3390900" y="4705350"/>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10</xdr:col>
      <xdr:colOff>9525</xdr:colOff>
      <xdr:row>24</xdr:row>
      <xdr:rowOff>114300</xdr:rowOff>
    </xdr:from>
    <xdr:to>
      <xdr:col>10</xdr:col>
      <xdr:colOff>9525</xdr:colOff>
      <xdr:row>25</xdr:row>
      <xdr:rowOff>66674</xdr:rowOff>
    </xdr:to>
    <xdr:sp macro="" textlink="">
      <xdr:nvSpPr>
        <xdr:cNvPr id="6" name="Rectangle 5">
          <a:extLst>
            <a:ext uri="{FF2B5EF4-FFF2-40B4-BE49-F238E27FC236}">
              <a16:creationId xmlns:a16="http://schemas.microsoft.com/office/drawing/2014/main" id="{00000000-0008-0000-0500-000006000000}"/>
            </a:ext>
          </a:extLst>
        </xdr:cNvPr>
        <xdr:cNvSpPr>
          <a:spLocks noChangeArrowheads="1"/>
        </xdr:cNvSpPr>
      </xdr:nvSpPr>
      <xdr:spPr bwMode="auto">
        <a:xfrm>
          <a:off x="3390900" y="484822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676275</xdr:colOff>
      <xdr:row>24</xdr:row>
      <xdr:rowOff>200025</xdr:rowOff>
    </xdr:from>
    <xdr:to>
      <xdr:col>10</xdr:col>
      <xdr:colOff>200025</xdr:colOff>
      <xdr:row>25</xdr:row>
      <xdr:rowOff>161925</xdr:rowOff>
    </xdr:to>
    <xdr:sp macro="" textlink="">
      <xdr:nvSpPr>
        <xdr:cNvPr id="7" name="Rectangle 6">
          <a:extLst>
            <a:ext uri="{FF2B5EF4-FFF2-40B4-BE49-F238E27FC236}">
              <a16:creationId xmlns:a16="http://schemas.microsoft.com/office/drawing/2014/main" id="{00000000-0008-0000-0500-000007000000}"/>
            </a:ext>
          </a:extLst>
        </xdr:cNvPr>
        <xdr:cNvSpPr>
          <a:spLocks noChangeArrowheads="1"/>
        </xdr:cNvSpPr>
      </xdr:nvSpPr>
      <xdr:spPr bwMode="auto">
        <a:xfrm>
          <a:off x="3143250" y="4914900"/>
          <a:ext cx="438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0</xdr:colOff>
      <xdr:row>15</xdr:row>
      <xdr:rowOff>104775</xdr:rowOff>
    </xdr:from>
    <xdr:to>
      <xdr:col>29</xdr:col>
      <xdr:colOff>171450</xdr:colOff>
      <xdr:row>19</xdr:row>
      <xdr:rowOff>161925</xdr:rowOff>
    </xdr:to>
    <xdr:sp macro="" textlink="">
      <xdr:nvSpPr>
        <xdr:cNvPr id="8" name="Text Box 7">
          <a:extLst>
            <a:ext uri="{FF2B5EF4-FFF2-40B4-BE49-F238E27FC236}">
              <a16:creationId xmlns:a16="http://schemas.microsoft.com/office/drawing/2014/main" id="{00000000-0008-0000-0500-000008000000}"/>
            </a:ext>
          </a:extLst>
        </xdr:cNvPr>
        <xdr:cNvSpPr txBox="1">
          <a:spLocks noChangeArrowheads="1"/>
        </xdr:cNvSpPr>
      </xdr:nvSpPr>
      <xdr:spPr bwMode="auto">
        <a:xfrm>
          <a:off x="4381500" y="2808410"/>
          <a:ext cx="3798277" cy="789842"/>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strike="noStrike">
              <a:solidFill>
                <a:srgbClr val="000000"/>
              </a:solidFill>
              <a:latin typeface="MS UI Gothic"/>
              <a:ea typeface="MS UI Gothic"/>
            </a:rPr>
            <a:t>■降雨量の計算式</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S</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ヶ所当りの屋根投影面積に降る雨量）</a:t>
          </a:r>
        </a:p>
        <a:p>
          <a:pPr algn="l" rtl="0">
            <a:lnSpc>
              <a:spcPts val="1000"/>
            </a:lnSpc>
            <a:defRPr sz="1000"/>
          </a:pPr>
          <a:r>
            <a:rPr lang="ja-JP" altLang="en-US" sz="900" b="0" i="0" strike="noStrike">
              <a:solidFill>
                <a:srgbClr val="000000"/>
              </a:solidFill>
              <a:latin typeface="MS UI Gothic"/>
              <a:ea typeface="MS UI Gothic"/>
            </a:rPr>
            <a:t>　　ａ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降雨強度</a:t>
          </a:r>
          <a:r>
            <a:rPr lang="en-US" altLang="ja-JP" sz="900" b="0" i="0" strike="noStrike">
              <a:solidFill>
                <a:srgbClr val="000000"/>
              </a:solidFill>
              <a:latin typeface="MS UI Gothic"/>
              <a:ea typeface="MS UI Gothic"/>
            </a:rPr>
            <a:t>〔m/s〕</a:t>
          </a:r>
          <a:r>
            <a:rPr lang="ja-JP" altLang="en-US" sz="900" b="0" i="0" strike="noStrike">
              <a:solidFill>
                <a:srgbClr val="000000"/>
              </a:solidFill>
              <a:latin typeface="MS UI Gothic"/>
              <a:ea typeface="MS UI Gothic"/>
            </a:rPr>
            <a:t>（標準</a:t>
          </a:r>
          <a:r>
            <a:rPr lang="en-US" altLang="ja-JP" sz="900" b="0" i="0" strike="noStrike">
              <a:solidFill>
                <a:srgbClr val="000000"/>
              </a:solidFill>
              <a:latin typeface="MS UI Gothic"/>
              <a:ea typeface="MS UI Gothic"/>
            </a:rPr>
            <a:t>160㎜/</a:t>
          </a:r>
          <a:r>
            <a:rPr lang="ja-JP" altLang="en-US" sz="900" b="0" i="0" strike="noStrike">
              <a:solidFill>
                <a:srgbClr val="000000"/>
              </a:solidFill>
              <a:latin typeface="MS UI Gothic"/>
              <a:ea typeface="MS UI Gothic"/>
            </a:rPr>
            <a:t>ｈ</a:t>
          </a:r>
          <a:r>
            <a:rPr lang="en-US" altLang="ja-JP" sz="900" b="0" i="0" strike="noStrike">
              <a:solidFill>
                <a:srgbClr val="000000"/>
              </a:solidFill>
              <a:latin typeface="MS UI Gothic"/>
              <a:ea typeface="MS UI Gothic"/>
            </a:rPr>
            <a:t>=4.44×10</a:t>
          </a:r>
          <a:r>
            <a:rPr lang="en-US" altLang="ja-JP" sz="900" b="0" i="0" strike="noStrike" baseline="30000">
              <a:solidFill>
                <a:srgbClr val="000000"/>
              </a:solidFill>
              <a:latin typeface="MS UI Gothic"/>
              <a:ea typeface="MS UI Gothic"/>
            </a:rPr>
            <a:t>-5</a:t>
          </a:r>
          <a:r>
            <a:rPr lang="ja-JP" altLang="en-US" sz="900" b="0" i="0" strike="noStrike">
              <a:solidFill>
                <a:srgbClr val="000000"/>
              </a:solidFill>
              <a:latin typeface="MS UI Gothic"/>
              <a:ea typeface="MS UI Gothic"/>
            </a:rPr>
            <a:t>ｍ</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 =</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a:t>
          </a:r>
          <a:r>
            <a:rPr lang="en-US" altLang="ja-JP" sz="900" b="0" i="0" strike="noStrike">
              <a:solidFill>
                <a:srgbClr val="000000"/>
              </a:solidFill>
              <a:latin typeface="MS UI Gothic"/>
              <a:ea typeface="MS UI Gothic"/>
            </a:rPr>
            <a:t>〔㎡〕 </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が数種ある場合は最大値のＳを基準とする） </a:t>
          </a:r>
          <a:r>
            <a:rPr lang="en-US" altLang="ja-JP" sz="900" b="0" i="0" strike="noStrike">
              <a:solidFill>
                <a:srgbClr val="000000"/>
              </a:solidFill>
              <a:latin typeface="MS UI Gothic"/>
              <a:ea typeface="MS UI Gothic"/>
            </a:rPr>
            <a:t>※1㍑=1×10</a:t>
          </a:r>
          <a:r>
            <a:rPr lang="en-US" altLang="ja-JP" sz="900" b="0" i="0" strike="noStrike" baseline="30000">
              <a:solidFill>
                <a:srgbClr val="000000"/>
              </a:solidFill>
              <a:latin typeface="MS UI Gothic"/>
              <a:ea typeface="MS UI Gothic"/>
            </a:rPr>
            <a:t>-3</a:t>
          </a: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p>
      </xdr:txBody>
    </xdr:sp>
    <xdr:clientData/>
  </xdr:twoCellAnchor>
  <xdr:twoCellAnchor>
    <xdr:from>
      <xdr:col>2</xdr:col>
      <xdr:colOff>238124</xdr:colOff>
      <xdr:row>16</xdr:row>
      <xdr:rowOff>0</xdr:rowOff>
    </xdr:from>
    <xdr:to>
      <xdr:col>9</xdr:col>
      <xdr:colOff>236763</xdr:colOff>
      <xdr:row>22</xdr:row>
      <xdr:rowOff>113810</xdr:rowOff>
    </xdr:to>
    <xdr:grpSp>
      <xdr:nvGrpSpPr>
        <xdr:cNvPr id="9" name="Group 8">
          <a:extLst>
            <a:ext uri="{FF2B5EF4-FFF2-40B4-BE49-F238E27FC236}">
              <a16:creationId xmlns:a16="http://schemas.microsoft.com/office/drawing/2014/main" id="{00000000-0008-0000-0500-000009000000}"/>
            </a:ext>
          </a:extLst>
        </xdr:cNvPr>
        <xdr:cNvGrpSpPr>
          <a:grpSpLocks/>
        </xdr:cNvGrpSpPr>
      </xdr:nvGrpSpPr>
      <xdr:grpSpPr bwMode="auto">
        <a:xfrm>
          <a:off x="1540935" y="2891425"/>
          <a:ext cx="1460009" cy="1262029"/>
          <a:chOff x="743" y="154"/>
          <a:chExt cx="180" cy="137"/>
        </a:xfrm>
      </xdr:grpSpPr>
      <xdr:sp macro="" textlink="">
        <xdr:nvSpPr>
          <xdr:cNvPr id="10" name="Line 9">
            <a:extLst>
              <a:ext uri="{FF2B5EF4-FFF2-40B4-BE49-F238E27FC236}">
                <a16:creationId xmlns:a16="http://schemas.microsoft.com/office/drawing/2014/main" id="{00000000-0008-0000-0500-00000A000000}"/>
              </a:ext>
            </a:extLst>
          </xdr:cNvPr>
          <xdr:cNvSpPr>
            <a:spLocks noChangeShapeType="1"/>
          </xdr:cNvSpPr>
        </xdr:nvSpPr>
        <xdr:spPr bwMode="auto">
          <a:xfrm>
            <a:off x="793" y="175"/>
            <a:ext cx="0" cy="4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11" name="Line 10">
            <a:extLst>
              <a:ext uri="{FF2B5EF4-FFF2-40B4-BE49-F238E27FC236}">
                <a16:creationId xmlns:a16="http://schemas.microsoft.com/office/drawing/2014/main" id="{00000000-0008-0000-0500-00000B000000}"/>
              </a:ext>
            </a:extLst>
          </xdr:cNvPr>
          <xdr:cNvSpPr>
            <a:spLocks noChangeShapeType="1"/>
          </xdr:cNvSpPr>
        </xdr:nvSpPr>
        <xdr:spPr bwMode="auto">
          <a:xfrm flipV="1">
            <a:off x="814" y="191"/>
            <a:ext cx="49"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1">
            <a:extLst>
              <a:ext uri="{FF2B5EF4-FFF2-40B4-BE49-F238E27FC236}">
                <a16:creationId xmlns:a16="http://schemas.microsoft.com/office/drawing/2014/main" id="{00000000-0008-0000-0500-00000C000000}"/>
              </a:ext>
            </a:extLst>
          </xdr:cNvPr>
          <xdr:cNvSpPr>
            <a:spLocks noChangeShapeType="1"/>
          </xdr:cNvSpPr>
        </xdr:nvSpPr>
        <xdr:spPr bwMode="auto">
          <a:xfrm>
            <a:off x="866" y="191"/>
            <a:ext cx="1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12">
            <a:extLst>
              <a:ext uri="{FF2B5EF4-FFF2-40B4-BE49-F238E27FC236}">
                <a16:creationId xmlns:a16="http://schemas.microsoft.com/office/drawing/2014/main" id="{00000000-0008-0000-0500-00000D000000}"/>
              </a:ext>
            </a:extLst>
          </xdr:cNvPr>
          <xdr:cNvSpPr>
            <a:spLocks noChangeShapeType="1"/>
          </xdr:cNvSpPr>
        </xdr:nvSpPr>
        <xdr:spPr bwMode="auto">
          <a:xfrm>
            <a:off x="866" y="238"/>
            <a:ext cx="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Freeform 13">
            <a:extLst>
              <a:ext uri="{FF2B5EF4-FFF2-40B4-BE49-F238E27FC236}">
                <a16:creationId xmlns:a16="http://schemas.microsoft.com/office/drawing/2014/main" id="{00000000-0008-0000-0500-00000E000000}"/>
              </a:ext>
            </a:extLst>
          </xdr:cNvPr>
          <xdr:cNvSpPr>
            <a:spLocks/>
          </xdr:cNvSpPr>
        </xdr:nvSpPr>
        <xdr:spPr bwMode="auto">
          <a:xfrm>
            <a:off x="743" y="218"/>
            <a:ext cx="120" cy="42"/>
          </a:xfrm>
          <a:custGeom>
            <a:avLst/>
            <a:gdLst>
              <a:gd name="T0" fmla="*/ 368 w 96"/>
              <a:gd name="T1" fmla="*/ 0 h 31"/>
              <a:gd name="T2" fmla="*/ 0 w 96"/>
              <a:gd name="T3" fmla="*/ 348 h 31"/>
              <a:gd name="T4" fmla="*/ 532 w 96"/>
              <a:gd name="T5" fmla="*/ 645 h 31"/>
              <a:gd name="T6" fmla="*/ 899 w 96"/>
              <a:gd name="T7" fmla="*/ 294 h 31"/>
              <a:gd name="T8" fmla="*/ 368 w 96"/>
              <a:gd name="T9" fmla="*/ 0 h 31"/>
              <a:gd name="T10" fmla="*/ 0 60000 65536"/>
              <a:gd name="T11" fmla="*/ 0 60000 65536"/>
              <a:gd name="T12" fmla="*/ 0 60000 65536"/>
              <a:gd name="T13" fmla="*/ 0 60000 65536"/>
              <a:gd name="T14" fmla="*/ 0 60000 65536"/>
              <a:gd name="T15" fmla="*/ 0 w 96"/>
              <a:gd name="T16" fmla="*/ 0 h 31"/>
              <a:gd name="T17" fmla="*/ 96 w 96"/>
              <a:gd name="T18" fmla="*/ 31 h 31"/>
            </a:gdLst>
            <a:ahLst/>
            <a:cxnLst>
              <a:cxn ang="T10">
                <a:pos x="T0" y="T1"/>
              </a:cxn>
              <a:cxn ang="T11">
                <a:pos x="T2" y="T3"/>
              </a:cxn>
              <a:cxn ang="T12">
                <a:pos x="T4" y="T5"/>
              </a:cxn>
              <a:cxn ang="T13">
                <a:pos x="T6" y="T7"/>
              </a:cxn>
              <a:cxn ang="T14">
                <a:pos x="T8" y="T9"/>
              </a:cxn>
            </a:cxnLst>
            <a:rect l="T15" t="T16" r="T17" b="T18"/>
            <a:pathLst>
              <a:path w="96" h="31">
                <a:moveTo>
                  <a:pt x="40" y="0"/>
                </a:moveTo>
                <a:lnTo>
                  <a:pt x="0" y="16"/>
                </a:lnTo>
                <a:lnTo>
                  <a:pt x="57" y="31"/>
                </a:lnTo>
                <a:lnTo>
                  <a:pt x="96" y="14"/>
                </a:lnTo>
                <a:lnTo>
                  <a:pt x="40" y="0"/>
                </a:lnTo>
                <a:close/>
              </a:path>
            </a:pathLst>
          </a:custGeom>
          <a:blipFill dpi="0" rotWithShape="0">
            <a:blip xmlns:r="http://schemas.openxmlformats.org/officeDocument/2006/relationships" r:embed="rId1"/>
            <a:srcRect/>
            <a:tile tx="0" ty="0" sx="100000" sy="100000" flip="none" algn="tl"/>
          </a:blip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Line 14">
            <a:extLst>
              <a:ext uri="{FF2B5EF4-FFF2-40B4-BE49-F238E27FC236}">
                <a16:creationId xmlns:a16="http://schemas.microsoft.com/office/drawing/2014/main" id="{00000000-0008-0000-0500-00000F000000}"/>
              </a:ext>
            </a:extLst>
          </xdr:cNvPr>
          <xdr:cNvSpPr>
            <a:spLocks noChangeShapeType="1"/>
          </xdr:cNvSpPr>
        </xdr:nvSpPr>
        <xdr:spPr bwMode="auto">
          <a:xfrm>
            <a:off x="743" y="240"/>
            <a:ext cx="71" cy="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15">
            <a:extLst>
              <a:ext uri="{FF2B5EF4-FFF2-40B4-BE49-F238E27FC236}">
                <a16:creationId xmlns:a16="http://schemas.microsoft.com/office/drawing/2014/main" id="{00000000-0008-0000-0500-000010000000}"/>
              </a:ext>
            </a:extLst>
          </xdr:cNvPr>
          <xdr:cNvSpPr>
            <a:spLocks noChangeShapeType="1"/>
          </xdr:cNvSpPr>
        </xdr:nvSpPr>
        <xdr:spPr bwMode="auto">
          <a:xfrm flipV="1">
            <a:off x="814" y="238"/>
            <a:ext cx="49" cy="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6">
            <a:extLst>
              <a:ext uri="{FF2B5EF4-FFF2-40B4-BE49-F238E27FC236}">
                <a16:creationId xmlns:a16="http://schemas.microsoft.com/office/drawing/2014/main" id="{00000000-0008-0000-0500-000011000000}"/>
              </a:ext>
            </a:extLst>
          </xdr:cNvPr>
          <xdr:cNvSpPr>
            <a:spLocks noChangeShapeType="1"/>
          </xdr:cNvSpPr>
        </xdr:nvSpPr>
        <xdr:spPr bwMode="auto">
          <a:xfrm>
            <a:off x="743" y="195"/>
            <a:ext cx="71"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17">
            <a:extLst>
              <a:ext uri="{FF2B5EF4-FFF2-40B4-BE49-F238E27FC236}">
                <a16:creationId xmlns:a16="http://schemas.microsoft.com/office/drawing/2014/main" id="{00000000-0008-0000-0500-000012000000}"/>
              </a:ext>
            </a:extLst>
          </xdr:cNvPr>
          <xdr:cNvSpPr>
            <a:spLocks noChangeShapeType="1"/>
          </xdr:cNvSpPr>
        </xdr:nvSpPr>
        <xdr:spPr bwMode="auto">
          <a:xfrm>
            <a:off x="793" y="174"/>
            <a:ext cx="70"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18">
            <a:extLst>
              <a:ext uri="{FF2B5EF4-FFF2-40B4-BE49-F238E27FC236}">
                <a16:creationId xmlns:a16="http://schemas.microsoft.com/office/drawing/2014/main" id="{00000000-0008-0000-0500-000013000000}"/>
              </a:ext>
            </a:extLst>
          </xdr:cNvPr>
          <xdr:cNvSpPr>
            <a:spLocks noChangeShapeType="1"/>
          </xdr:cNvSpPr>
        </xdr:nvSpPr>
        <xdr:spPr bwMode="auto">
          <a:xfrm flipV="1">
            <a:off x="743" y="174"/>
            <a:ext cx="50"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19">
            <a:extLst>
              <a:ext uri="{FF2B5EF4-FFF2-40B4-BE49-F238E27FC236}">
                <a16:creationId xmlns:a16="http://schemas.microsoft.com/office/drawing/2014/main" id="{00000000-0008-0000-0500-000014000000}"/>
              </a:ext>
            </a:extLst>
          </xdr:cNvPr>
          <xdr:cNvSpPr>
            <a:spLocks noChangeShapeType="1"/>
          </xdr:cNvSpPr>
        </xdr:nvSpPr>
        <xdr:spPr bwMode="auto">
          <a:xfrm>
            <a:off x="754" y="195"/>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20">
            <a:extLst>
              <a:ext uri="{FF2B5EF4-FFF2-40B4-BE49-F238E27FC236}">
                <a16:creationId xmlns:a16="http://schemas.microsoft.com/office/drawing/2014/main" id="{00000000-0008-0000-0500-000015000000}"/>
              </a:ext>
            </a:extLst>
          </xdr:cNvPr>
          <xdr:cNvSpPr>
            <a:spLocks noChangeShapeType="1"/>
          </xdr:cNvSpPr>
        </xdr:nvSpPr>
        <xdr:spPr bwMode="auto">
          <a:xfrm>
            <a:off x="761" y="195"/>
            <a:ext cx="0" cy="2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21">
            <a:extLst>
              <a:ext uri="{FF2B5EF4-FFF2-40B4-BE49-F238E27FC236}">
                <a16:creationId xmlns:a16="http://schemas.microsoft.com/office/drawing/2014/main" id="{00000000-0008-0000-0500-000016000000}"/>
              </a:ext>
            </a:extLst>
          </xdr:cNvPr>
          <xdr:cNvSpPr>
            <a:spLocks noChangeShapeType="1"/>
          </xdr:cNvSpPr>
        </xdr:nvSpPr>
        <xdr:spPr bwMode="auto">
          <a:xfrm>
            <a:off x="774" y="191"/>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22">
            <a:extLst>
              <a:ext uri="{FF2B5EF4-FFF2-40B4-BE49-F238E27FC236}">
                <a16:creationId xmlns:a16="http://schemas.microsoft.com/office/drawing/2014/main" id="{00000000-0008-0000-0500-000017000000}"/>
              </a:ext>
            </a:extLst>
          </xdr:cNvPr>
          <xdr:cNvSpPr>
            <a:spLocks noChangeShapeType="1"/>
          </xdr:cNvSpPr>
        </xdr:nvSpPr>
        <xdr:spPr bwMode="auto">
          <a:xfrm>
            <a:off x="786" y="185"/>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23">
            <a:extLst>
              <a:ext uri="{FF2B5EF4-FFF2-40B4-BE49-F238E27FC236}">
                <a16:creationId xmlns:a16="http://schemas.microsoft.com/office/drawing/2014/main" id="{00000000-0008-0000-0500-000018000000}"/>
              </a:ext>
            </a:extLst>
          </xdr:cNvPr>
          <xdr:cNvSpPr>
            <a:spLocks noChangeShapeType="1"/>
          </xdr:cNvSpPr>
        </xdr:nvSpPr>
        <xdr:spPr bwMode="auto">
          <a:xfrm>
            <a:off x="799" y="182"/>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Line 24">
            <a:extLst>
              <a:ext uri="{FF2B5EF4-FFF2-40B4-BE49-F238E27FC236}">
                <a16:creationId xmlns:a16="http://schemas.microsoft.com/office/drawing/2014/main" id="{00000000-0008-0000-0500-000019000000}"/>
              </a:ext>
            </a:extLst>
          </xdr:cNvPr>
          <xdr:cNvSpPr>
            <a:spLocks noChangeShapeType="1"/>
          </xdr:cNvSpPr>
        </xdr:nvSpPr>
        <xdr:spPr bwMode="auto">
          <a:xfrm>
            <a:off x="805" y="195"/>
            <a:ext cx="0" cy="3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Line 25">
            <a:extLst>
              <a:ext uri="{FF2B5EF4-FFF2-40B4-BE49-F238E27FC236}">
                <a16:creationId xmlns:a16="http://schemas.microsoft.com/office/drawing/2014/main" id="{00000000-0008-0000-0500-00001A000000}"/>
              </a:ext>
            </a:extLst>
          </xdr:cNvPr>
          <xdr:cNvSpPr>
            <a:spLocks noChangeShapeType="1"/>
          </xdr:cNvSpPr>
        </xdr:nvSpPr>
        <xdr:spPr bwMode="auto">
          <a:xfrm>
            <a:off x="819" y="198"/>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 name="Line 26">
            <a:extLst>
              <a:ext uri="{FF2B5EF4-FFF2-40B4-BE49-F238E27FC236}">
                <a16:creationId xmlns:a16="http://schemas.microsoft.com/office/drawing/2014/main" id="{00000000-0008-0000-0500-00001B000000}"/>
              </a:ext>
            </a:extLst>
          </xdr:cNvPr>
          <xdr:cNvSpPr>
            <a:spLocks noChangeShapeType="1"/>
          </xdr:cNvSpPr>
        </xdr:nvSpPr>
        <xdr:spPr bwMode="auto">
          <a:xfrm>
            <a:off x="828" y="192"/>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27">
            <a:extLst>
              <a:ext uri="{FF2B5EF4-FFF2-40B4-BE49-F238E27FC236}">
                <a16:creationId xmlns:a16="http://schemas.microsoft.com/office/drawing/2014/main" id="{00000000-0008-0000-0500-00001C000000}"/>
              </a:ext>
            </a:extLst>
          </xdr:cNvPr>
          <xdr:cNvSpPr>
            <a:spLocks noChangeShapeType="1"/>
          </xdr:cNvSpPr>
        </xdr:nvSpPr>
        <xdr:spPr bwMode="auto">
          <a:xfrm>
            <a:off x="842" y="191"/>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Freeform 28">
            <a:extLst>
              <a:ext uri="{FF2B5EF4-FFF2-40B4-BE49-F238E27FC236}">
                <a16:creationId xmlns:a16="http://schemas.microsoft.com/office/drawing/2014/main" id="{00000000-0008-0000-0500-00001D000000}"/>
              </a:ext>
            </a:extLst>
          </xdr:cNvPr>
          <xdr:cNvSpPr>
            <a:spLocks/>
          </xdr:cNvSpPr>
        </xdr:nvSpPr>
        <xdr:spPr bwMode="auto">
          <a:xfrm>
            <a:off x="752" y="230"/>
            <a:ext cx="3" cy="6"/>
          </a:xfrm>
          <a:custGeom>
            <a:avLst/>
            <a:gdLst>
              <a:gd name="T0" fmla="*/ 2 w 3"/>
              <a:gd name="T1" fmla="*/ 0 h 4"/>
              <a:gd name="T2" fmla="*/ 1 w 3"/>
              <a:gd name="T3" fmla="*/ 0 h 4"/>
              <a:gd name="T4" fmla="*/ 1 w 3"/>
              <a:gd name="T5" fmla="*/ 72 h 4"/>
              <a:gd name="T6" fmla="*/ 0 w 3"/>
              <a:gd name="T7" fmla="*/ 72 h 4"/>
              <a:gd name="T8" fmla="*/ 0 w 3"/>
              <a:gd name="T9" fmla="*/ 162 h 4"/>
              <a:gd name="T10" fmla="*/ 0 w 3"/>
              <a:gd name="T11" fmla="*/ 229 h 4"/>
              <a:gd name="T12" fmla="*/ 1 w 3"/>
              <a:gd name="T13" fmla="*/ 229 h 4"/>
              <a:gd name="T14" fmla="*/ 2 w 3"/>
              <a:gd name="T15" fmla="*/ 229 h 4"/>
              <a:gd name="T16" fmla="*/ 3 w 3"/>
              <a:gd name="T17" fmla="*/ 229 h 4"/>
              <a:gd name="T18" fmla="*/ 3 w 3"/>
              <a:gd name="T19" fmla="*/ 162 h 4"/>
              <a:gd name="T20" fmla="*/ 3 w 3"/>
              <a:gd name="T21" fmla="*/ 72 h 4"/>
              <a:gd name="T22" fmla="*/ 2 w 3"/>
              <a:gd name="T23" fmla="*/ 72 h 4"/>
              <a:gd name="T24" fmla="*/ 2 w 3"/>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3"/>
              <a:gd name="T40" fmla="*/ 0 h 4"/>
              <a:gd name="T41" fmla="*/ 3 w 3"/>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3" h="4">
                <a:moveTo>
                  <a:pt x="2" y="0"/>
                </a:moveTo>
                <a:lnTo>
                  <a:pt x="1" y="0"/>
                </a:lnTo>
                <a:lnTo>
                  <a:pt x="1" y="1"/>
                </a:lnTo>
                <a:lnTo>
                  <a:pt x="0" y="1"/>
                </a:lnTo>
                <a:lnTo>
                  <a:pt x="0" y="3"/>
                </a:lnTo>
                <a:lnTo>
                  <a:pt x="0" y="4"/>
                </a:lnTo>
                <a:lnTo>
                  <a:pt x="1" y="4"/>
                </a:lnTo>
                <a:lnTo>
                  <a:pt x="2" y="4"/>
                </a:lnTo>
                <a:lnTo>
                  <a:pt x="3" y="4"/>
                </a:lnTo>
                <a:lnTo>
                  <a:pt x="3" y="3"/>
                </a:lnTo>
                <a:lnTo>
                  <a:pt x="3" y="1"/>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Freeform 29">
            <a:extLst>
              <a:ext uri="{FF2B5EF4-FFF2-40B4-BE49-F238E27FC236}">
                <a16:creationId xmlns:a16="http://schemas.microsoft.com/office/drawing/2014/main" id="{00000000-0008-0000-0500-00001E000000}"/>
              </a:ext>
            </a:extLst>
          </xdr:cNvPr>
          <xdr:cNvSpPr>
            <a:spLocks/>
          </xdr:cNvSpPr>
        </xdr:nvSpPr>
        <xdr:spPr bwMode="auto">
          <a:xfrm>
            <a:off x="759" y="224"/>
            <a:ext cx="3" cy="6"/>
          </a:xfrm>
          <a:custGeom>
            <a:avLst/>
            <a:gdLst>
              <a:gd name="T0" fmla="*/ 72 w 2"/>
              <a:gd name="T1" fmla="*/ 0 h 4"/>
              <a:gd name="T2" fmla="*/ 72 w 2"/>
              <a:gd name="T3" fmla="*/ 72 h 4"/>
              <a:gd name="T4" fmla="*/ 72 w 2"/>
              <a:gd name="T5" fmla="*/ 108 h 4"/>
              <a:gd name="T6" fmla="*/ 0 w 2"/>
              <a:gd name="T7" fmla="*/ 108 h 4"/>
              <a:gd name="T8" fmla="*/ 0 w 2"/>
              <a:gd name="T9" fmla="*/ 162 h 4"/>
              <a:gd name="T10" fmla="*/ 0 w 2"/>
              <a:gd name="T11" fmla="*/ 229 h 4"/>
              <a:gd name="T12" fmla="*/ 72 w 2"/>
              <a:gd name="T13" fmla="*/ 229 h 4"/>
              <a:gd name="T14" fmla="*/ 108 w 2"/>
              <a:gd name="T15" fmla="*/ 229 h 4"/>
              <a:gd name="T16" fmla="*/ 108 w 2"/>
              <a:gd name="T17" fmla="*/ 162 h 4"/>
              <a:gd name="T18" fmla="*/ 108 w 2"/>
              <a:gd name="T19" fmla="*/ 108 h 4"/>
              <a:gd name="T20" fmla="*/ 108 w 2"/>
              <a:gd name="T21" fmla="*/ 72 h 4"/>
              <a:gd name="T22" fmla="*/ 72 w 2"/>
              <a:gd name="T23" fmla="*/ 72 h 4"/>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2"/>
              <a:gd name="T37" fmla="*/ 0 h 4"/>
              <a:gd name="T38" fmla="*/ 2 w 2"/>
              <a:gd name="T39" fmla="*/ 4 h 4"/>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2" h="4">
                <a:moveTo>
                  <a:pt x="1" y="0"/>
                </a:moveTo>
                <a:lnTo>
                  <a:pt x="1" y="1"/>
                </a:lnTo>
                <a:lnTo>
                  <a:pt x="1" y="2"/>
                </a:lnTo>
                <a:lnTo>
                  <a:pt x="0" y="2"/>
                </a:lnTo>
                <a:lnTo>
                  <a:pt x="0" y="3"/>
                </a:lnTo>
                <a:lnTo>
                  <a:pt x="0" y="4"/>
                </a:lnTo>
                <a:lnTo>
                  <a:pt x="1" y="4"/>
                </a:lnTo>
                <a:lnTo>
                  <a:pt x="2" y="4"/>
                </a:lnTo>
                <a:lnTo>
                  <a:pt x="2" y="3"/>
                </a:lnTo>
                <a:lnTo>
                  <a:pt x="2" y="2"/>
                </a:lnTo>
                <a:lnTo>
                  <a:pt x="2" y="1"/>
                </a:lnTo>
                <a:lnTo>
                  <a:pt x="1" y="1"/>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Freeform 30">
            <a:extLst>
              <a:ext uri="{FF2B5EF4-FFF2-40B4-BE49-F238E27FC236}">
                <a16:creationId xmlns:a16="http://schemas.microsoft.com/office/drawing/2014/main" id="{00000000-0008-0000-0500-00001F000000}"/>
              </a:ext>
            </a:extLst>
          </xdr:cNvPr>
          <xdr:cNvSpPr>
            <a:spLocks/>
          </xdr:cNvSpPr>
        </xdr:nvSpPr>
        <xdr:spPr bwMode="auto">
          <a:xfrm>
            <a:off x="773" y="236"/>
            <a:ext cx="4" cy="4"/>
          </a:xfrm>
          <a:custGeom>
            <a:avLst/>
            <a:gdLst>
              <a:gd name="T0" fmla="*/ 1 w 3"/>
              <a:gd name="T1" fmla="*/ 0 h 4"/>
              <a:gd name="T2" fmla="*/ 1 w 3"/>
              <a:gd name="T3" fmla="*/ 1 h 4"/>
              <a:gd name="T4" fmla="*/ 1 w 3"/>
              <a:gd name="T5" fmla="*/ 2 h 4"/>
              <a:gd name="T6" fmla="*/ 0 w 3"/>
              <a:gd name="T7" fmla="*/ 2 h 4"/>
              <a:gd name="T8" fmla="*/ 0 w 3"/>
              <a:gd name="T9" fmla="*/ 3 h 4"/>
              <a:gd name="T10" fmla="*/ 1 w 3"/>
              <a:gd name="T11" fmla="*/ 3 h 4"/>
              <a:gd name="T12" fmla="*/ 1 w 3"/>
              <a:gd name="T13" fmla="*/ 4 h 4"/>
              <a:gd name="T14" fmla="*/ 37 w 3"/>
              <a:gd name="T15" fmla="*/ 4 h 4"/>
              <a:gd name="T16" fmla="*/ 37 w 3"/>
              <a:gd name="T17" fmla="*/ 3 h 4"/>
              <a:gd name="T18" fmla="*/ 49 w 3"/>
              <a:gd name="T19" fmla="*/ 3 h 4"/>
              <a:gd name="T20" fmla="*/ 49 w 3"/>
              <a:gd name="T21" fmla="*/ 2 h 4"/>
              <a:gd name="T22" fmla="*/ 37 w 3"/>
              <a:gd name="T23" fmla="*/ 2 h 4"/>
              <a:gd name="T24" fmla="*/ 37 w 3"/>
              <a:gd name="T25" fmla="*/ 1 h 4"/>
              <a:gd name="T26" fmla="*/ 37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Freeform 31">
            <a:extLst>
              <a:ext uri="{FF2B5EF4-FFF2-40B4-BE49-F238E27FC236}">
                <a16:creationId xmlns:a16="http://schemas.microsoft.com/office/drawing/2014/main" id="{00000000-0008-0000-0500-000020000000}"/>
              </a:ext>
            </a:extLst>
          </xdr:cNvPr>
          <xdr:cNvSpPr>
            <a:spLocks/>
          </xdr:cNvSpPr>
        </xdr:nvSpPr>
        <xdr:spPr bwMode="auto">
          <a:xfrm>
            <a:off x="784" y="230"/>
            <a:ext cx="3" cy="7"/>
          </a:xfrm>
          <a:custGeom>
            <a:avLst/>
            <a:gdLst>
              <a:gd name="T0" fmla="*/ 72 w 2"/>
              <a:gd name="T1" fmla="*/ 0 h 5"/>
              <a:gd name="T2" fmla="*/ 72 w 2"/>
              <a:gd name="T3" fmla="*/ 1 h 5"/>
              <a:gd name="T4" fmla="*/ 0 w 2"/>
              <a:gd name="T5" fmla="*/ 1 h 5"/>
              <a:gd name="T6" fmla="*/ 0 w 2"/>
              <a:gd name="T7" fmla="*/ 80 h 5"/>
              <a:gd name="T8" fmla="*/ 0 w 2"/>
              <a:gd name="T9" fmla="*/ 112 h 5"/>
              <a:gd name="T10" fmla="*/ 72 w 2"/>
              <a:gd name="T11" fmla="*/ 112 h 5"/>
              <a:gd name="T12" fmla="*/ 72 w 2"/>
              <a:gd name="T13" fmla="*/ 151 h 5"/>
              <a:gd name="T14" fmla="*/ 108 w 2"/>
              <a:gd name="T15" fmla="*/ 151 h 5"/>
              <a:gd name="T16" fmla="*/ 108 w 2"/>
              <a:gd name="T17" fmla="*/ 112 h 5"/>
              <a:gd name="T18" fmla="*/ 108 w 2"/>
              <a:gd name="T19" fmla="*/ 80 h 5"/>
              <a:gd name="T20" fmla="*/ 108 w 2"/>
              <a:gd name="T21" fmla="*/ 1 h 5"/>
              <a:gd name="T22" fmla="*/ 72 w 2"/>
              <a:gd name="T23" fmla="*/ 1 h 5"/>
              <a:gd name="T24" fmla="*/ 72 w 2"/>
              <a:gd name="T25" fmla="*/ 0 h 5"/>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5"/>
              <a:gd name="T41" fmla="*/ 2 w 2"/>
              <a:gd name="T42" fmla="*/ 5 h 5"/>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5">
                <a:moveTo>
                  <a:pt x="1" y="0"/>
                </a:moveTo>
                <a:lnTo>
                  <a:pt x="1" y="1"/>
                </a:lnTo>
                <a:lnTo>
                  <a:pt x="0" y="1"/>
                </a:lnTo>
                <a:lnTo>
                  <a:pt x="0" y="3"/>
                </a:lnTo>
                <a:lnTo>
                  <a:pt x="0" y="4"/>
                </a:lnTo>
                <a:lnTo>
                  <a:pt x="1" y="4"/>
                </a:lnTo>
                <a:lnTo>
                  <a:pt x="1" y="5"/>
                </a:lnTo>
                <a:lnTo>
                  <a:pt x="2" y="5"/>
                </a:lnTo>
                <a:lnTo>
                  <a:pt x="2" y="4"/>
                </a:lnTo>
                <a:lnTo>
                  <a:pt x="2" y="3"/>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Freeform 32">
            <a:extLst>
              <a:ext uri="{FF2B5EF4-FFF2-40B4-BE49-F238E27FC236}">
                <a16:creationId xmlns:a16="http://schemas.microsoft.com/office/drawing/2014/main" id="{00000000-0008-0000-0500-000021000000}"/>
              </a:ext>
            </a:extLst>
          </xdr:cNvPr>
          <xdr:cNvSpPr>
            <a:spLocks/>
          </xdr:cNvSpPr>
        </xdr:nvSpPr>
        <xdr:spPr bwMode="auto">
          <a:xfrm>
            <a:off x="796" y="228"/>
            <a:ext cx="5" cy="8"/>
          </a:xfrm>
          <a:custGeom>
            <a:avLst/>
            <a:gdLst>
              <a:gd name="T0" fmla="*/ 287 w 3"/>
              <a:gd name="T1" fmla="*/ 0 h 5"/>
              <a:gd name="T2" fmla="*/ 287 w 3"/>
              <a:gd name="T3" fmla="*/ 138 h 5"/>
              <a:gd name="T4" fmla="*/ 172 w 3"/>
              <a:gd name="T5" fmla="*/ 138 h 5"/>
              <a:gd name="T6" fmla="*/ 172 w 3"/>
              <a:gd name="T7" fmla="*/ 354 h 5"/>
              <a:gd name="T8" fmla="*/ 0 w 3"/>
              <a:gd name="T9" fmla="*/ 354 h 5"/>
              <a:gd name="T10" fmla="*/ 0 w 3"/>
              <a:gd name="T11" fmla="*/ 438 h 5"/>
              <a:gd name="T12" fmla="*/ 172 w 3"/>
              <a:gd name="T13" fmla="*/ 438 h 5"/>
              <a:gd name="T14" fmla="*/ 172 w 3"/>
              <a:gd name="T15" fmla="*/ 566 h 5"/>
              <a:gd name="T16" fmla="*/ 287 w 3"/>
              <a:gd name="T17" fmla="*/ 566 h 5"/>
              <a:gd name="T18" fmla="*/ 478 w 3"/>
              <a:gd name="T19" fmla="*/ 566 h 5"/>
              <a:gd name="T20" fmla="*/ 478 w 3"/>
              <a:gd name="T21" fmla="*/ 438 h 5"/>
              <a:gd name="T22" fmla="*/ 478 w 3"/>
              <a:gd name="T23" fmla="*/ 354 h 5"/>
              <a:gd name="T24" fmla="*/ 287 w 3"/>
              <a:gd name="T25" fmla="*/ 354 h 5"/>
              <a:gd name="T26" fmla="*/ 287 w 3"/>
              <a:gd name="T27" fmla="*/ 138 h 5"/>
              <a:gd name="T28" fmla="*/ 287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3" y="5"/>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Freeform 33">
            <a:extLst>
              <a:ext uri="{FF2B5EF4-FFF2-40B4-BE49-F238E27FC236}">
                <a16:creationId xmlns:a16="http://schemas.microsoft.com/office/drawing/2014/main" id="{00000000-0008-0000-0500-000022000000}"/>
              </a:ext>
            </a:extLst>
          </xdr:cNvPr>
          <xdr:cNvSpPr>
            <a:spLocks/>
          </xdr:cNvSpPr>
        </xdr:nvSpPr>
        <xdr:spPr bwMode="auto">
          <a:xfrm>
            <a:off x="803" y="234"/>
            <a:ext cx="5" cy="5"/>
          </a:xfrm>
          <a:custGeom>
            <a:avLst/>
            <a:gdLst>
              <a:gd name="T0" fmla="*/ 172 w 3"/>
              <a:gd name="T1" fmla="*/ 0 h 4"/>
              <a:gd name="T2" fmla="*/ 172 w 3"/>
              <a:gd name="T3" fmla="*/ 1 h 4"/>
              <a:gd name="T4" fmla="*/ 0 w 3"/>
              <a:gd name="T5" fmla="*/ 1 h 4"/>
              <a:gd name="T6" fmla="*/ 0 w 3"/>
              <a:gd name="T7" fmla="*/ 25 h 4"/>
              <a:gd name="T8" fmla="*/ 0 w 3"/>
              <a:gd name="T9" fmla="*/ 31 h 4"/>
              <a:gd name="T10" fmla="*/ 172 w 3"/>
              <a:gd name="T11" fmla="*/ 31 h 4"/>
              <a:gd name="T12" fmla="*/ 172 w 3"/>
              <a:gd name="T13" fmla="*/ 36 h 4"/>
              <a:gd name="T14" fmla="*/ 287 w 3"/>
              <a:gd name="T15" fmla="*/ 36 h 4"/>
              <a:gd name="T16" fmla="*/ 287 w 3"/>
              <a:gd name="T17" fmla="*/ 31 h 4"/>
              <a:gd name="T18" fmla="*/ 478 w 3"/>
              <a:gd name="T19" fmla="*/ 31 h 4"/>
              <a:gd name="T20" fmla="*/ 478 w 3"/>
              <a:gd name="T21" fmla="*/ 25 h 4"/>
              <a:gd name="T22" fmla="*/ 287 w 3"/>
              <a:gd name="T23" fmla="*/ 25 h 4"/>
              <a:gd name="T24" fmla="*/ 287 w 3"/>
              <a:gd name="T25" fmla="*/ 1 h 4"/>
              <a:gd name="T26" fmla="*/ 172 w 3"/>
              <a:gd name="T27" fmla="*/ 1 h 4"/>
              <a:gd name="T28" fmla="*/ 172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0" y="1"/>
                </a:lnTo>
                <a:lnTo>
                  <a:pt x="0" y="2"/>
                </a:lnTo>
                <a:lnTo>
                  <a:pt x="0" y="3"/>
                </a:lnTo>
                <a:lnTo>
                  <a:pt x="1" y="3"/>
                </a:lnTo>
                <a:lnTo>
                  <a:pt x="1" y="4"/>
                </a:lnTo>
                <a:lnTo>
                  <a:pt x="2" y="4"/>
                </a:lnTo>
                <a:lnTo>
                  <a:pt x="2" y="3"/>
                </a:lnTo>
                <a:lnTo>
                  <a:pt x="3" y="3"/>
                </a:lnTo>
                <a:lnTo>
                  <a:pt x="3" y="2"/>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Freeform 34">
            <a:extLst>
              <a:ext uri="{FF2B5EF4-FFF2-40B4-BE49-F238E27FC236}">
                <a16:creationId xmlns:a16="http://schemas.microsoft.com/office/drawing/2014/main" id="{00000000-0008-0000-0500-000023000000}"/>
              </a:ext>
            </a:extLst>
          </xdr:cNvPr>
          <xdr:cNvSpPr>
            <a:spLocks/>
          </xdr:cNvSpPr>
        </xdr:nvSpPr>
        <xdr:spPr bwMode="auto">
          <a:xfrm>
            <a:off x="818" y="228"/>
            <a:ext cx="2" cy="8"/>
          </a:xfrm>
          <a:custGeom>
            <a:avLst/>
            <a:gdLst>
              <a:gd name="T0" fmla="*/ 1 w 3"/>
              <a:gd name="T1" fmla="*/ 0 h 5"/>
              <a:gd name="T2" fmla="*/ 1 w 3"/>
              <a:gd name="T3" fmla="*/ 138 h 5"/>
              <a:gd name="T4" fmla="*/ 1 w 3"/>
              <a:gd name="T5" fmla="*/ 138 h 5"/>
              <a:gd name="T6" fmla="*/ 1 w 3"/>
              <a:gd name="T7" fmla="*/ 354 h 5"/>
              <a:gd name="T8" fmla="*/ 0 w 3"/>
              <a:gd name="T9" fmla="*/ 354 h 5"/>
              <a:gd name="T10" fmla="*/ 0 w 3"/>
              <a:gd name="T11" fmla="*/ 438 h 5"/>
              <a:gd name="T12" fmla="*/ 1 w 3"/>
              <a:gd name="T13" fmla="*/ 438 h 5"/>
              <a:gd name="T14" fmla="*/ 1 w 3"/>
              <a:gd name="T15" fmla="*/ 566 h 5"/>
              <a:gd name="T16" fmla="*/ 1 w 3"/>
              <a:gd name="T17" fmla="*/ 566 h 5"/>
              <a:gd name="T18" fmla="*/ 1 w 3"/>
              <a:gd name="T19" fmla="*/ 438 h 5"/>
              <a:gd name="T20" fmla="*/ 1 w 3"/>
              <a:gd name="T21" fmla="*/ 438 h 5"/>
              <a:gd name="T22" fmla="*/ 1 w 3"/>
              <a:gd name="T23" fmla="*/ 354 h 5"/>
              <a:gd name="T24" fmla="*/ 1 w 3"/>
              <a:gd name="T25" fmla="*/ 354 h 5"/>
              <a:gd name="T26" fmla="*/ 1 w 3"/>
              <a:gd name="T27" fmla="*/ 138 h 5"/>
              <a:gd name="T28" fmla="*/ 1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2" y="4"/>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 name="Freeform 35">
            <a:extLst>
              <a:ext uri="{FF2B5EF4-FFF2-40B4-BE49-F238E27FC236}">
                <a16:creationId xmlns:a16="http://schemas.microsoft.com/office/drawing/2014/main" id="{00000000-0008-0000-0500-000024000000}"/>
              </a:ext>
            </a:extLst>
          </xdr:cNvPr>
          <xdr:cNvSpPr>
            <a:spLocks/>
          </xdr:cNvSpPr>
        </xdr:nvSpPr>
        <xdr:spPr bwMode="auto">
          <a:xfrm>
            <a:off x="828" y="226"/>
            <a:ext cx="1" cy="5"/>
          </a:xfrm>
          <a:custGeom>
            <a:avLst/>
            <a:gdLst>
              <a:gd name="T0" fmla="*/ 1 w 2"/>
              <a:gd name="T1" fmla="*/ 0 h 4"/>
              <a:gd name="T2" fmla="*/ 1 w 2"/>
              <a:gd name="T3" fmla="*/ 1 h 4"/>
              <a:gd name="T4" fmla="*/ 0 w 2"/>
              <a:gd name="T5" fmla="*/ 1 h 4"/>
              <a:gd name="T6" fmla="*/ 0 w 2"/>
              <a:gd name="T7" fmla="*/ 25 h 4"/>
              <a:gd name="T8" fmla="*/ 0 w 2"/>
              <a:gd name="T9" fmla="*/ 31 h 4"/>
              <a:gd name="T10" fmla="*/ 0 w 2"/>
              <a:gd name="T11" fmla="*/ 36 h 4"/>
              <a:gd name="T12" fmla="*/ 1 w 2"/>
              <a:gd name="T13" fmla="*/ 36 h 4"/>
              <a:gd name="T14" fmla="*/ 1 w 2"/>
              <a:gd name="T15" fmla="*/ 36 h 4"/>
              <a:gd name="T16" fmla="*/ 1 w 2"/>
              <a:gd name="T17" fmla="*/ 31 h 4"/>
              <a:gd name="T18" fmla="*/ 1 w 2"/>
              <a:gd name="T19" fmla="*/ 25 h 4"/>
              <a:gd name="T20" fmla="*/ 1 w 2"/>
              <a:gd name="T21" fmla="*/ 1 h 4"/>
              <a:gd name="T22" fmla="*/ 1 w 2"/>
              <a:gd name="T23" fmla="*/ 1 h 4"/>
              <a:gd name="T24" fmla="*/ 1 w 2"/>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4"/>
              <a:gd name="T41" fmla="*/ 2 w 2"/>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4">
                <a:moveTo>
                  <a:pt x="1" y="0"/>
                </a:moveTo>
                <a:lnTo>
                  <a:pt x="1" y="1"/>
                </a:lnTo>
                <a:lnTo>
                  <a:pt x="0" y="1"/>
                </a:lnTo>
                <a:lnTo>
                  <a:pt x="0" y="2"/>
                </a:lnTo>
                <a:lnTo>
                  <a:pt x="0" y="3"/>
                </a:lnTo>
                <a:lnTo>
                  <a:pt x="0" y="4"/>
                </a:lnTo>
                <a:lnTo>
                  <a:pt x="1" y="4"/>
                </a:lnTo>
                <a:lnTo>
                  <a:pt x="2" y="4"/>
                </a:lnTo>
                <a:lnTo>
                  <a:pt x="2" y="3"/>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Freeform 36">
            <a:extLst>
              <a:ext uri="{FF2B5EF4-FFF2-40B4-BE49-F238E27FC236}">
                <a16:creationId xmlns:a16="http://schemas.microsoft.com/office/drawing/2014/main" id="{00000000-0008-0000-0500-000025000000}"/>
              </a:ext>
            </a:extLst>
          </xdr:cNvPr>
          <xdr:cNvSpPr>
            <a:spLocks/>
          </xdr:cNvSpPr>
        </xdr:nvSpPr>
        <xdr:spPr bwMode="auto">
          <a:xfrm>
            <a:off x="842" y="226"/>
            <a:ext cx="3" cy="5"/>
          </a:xfrm>
          <a:custGeom>
            <a:avLst/>
            <a:gdLst>
              <a:gd name="T0" fmla="*/ 1 w 3"/>
              <a:gd name="T1" fmla="*/ 0 h 4"/>
              <a:gd name="T2" fmla="*/ 1 w 3"/>
              <a:gd name="T3" fmla="*/ 1 h 4"/>
              <a:gd name="T4" fmla="*/ 1 w 3"/>
              <a:gd name="T5" fmla="*/ 25 h 4"/>
              <a:gd name="T6" fmla="*/ 0 w 3"/>
              <a:gd name="T7" fmla="*/ 25 h 4"/>
              <a:gd name="T8" fmla="*/ 0 w 3"/>
              <a:gd name="T9" fmla="*/ 31 h 4"/>
              <a:gd name="T10" fmla="*/ 1 w 3"/>
              <a:gd name="T11" fmla="*/ 31 h 4"/>
              <a:gd name="T12" fmla="*/ 1 w 3"/>
              <a:gd name="T13" fmla="*/ 36 h 4"/>
              <a:gd name="T14" fmla="*/ 2 w 3"/>
              <a:gd name="T15" fmla="*/ 36 h 4"/>
              <a:gd name="T16" fmla="*/ 2 w 3"/>
              <a:gd name="T17" fmla="*/ 31 h 4"/>
              <a:gd name="T18" fmla="*/ 3 w 3"/>
              <a:gd name="T19" fmla="*/ 31 h 4"/>
              <a:gd name="T20" fmla="*/ 3 w 3"/>
              <a:gd name="T21" fmla="*/ 25 h 4"/>
              <a:gd name="T22" fmla="*/ 2 w 3"/>
              <a:gd name="T23" fmla="*/ 25 h 4"/>
              <a:gd name="T24" fmla="*/ 2 w 3"/>
              <a:gd name="T25" fmla="*/ 1 h 4"/>
              <a:gd name="T26" fmla="*/ 2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Rectangle 37">
            <a:extLst>
              <a:ext uri="{FF2B5EF4-FFF2-40B4-BE49-F238E27FC236}">
                <a16:creationId xmlns:a16="http://schemas.microsoft.com/office/drawing/2014/main" id="{00000000-0008-0000-0500-000026000000}"/>
              </a:ext>
            </a:extLst>
          </xdr:cNvPr>
          <xdr:cNvSpPr>
            <a:spLocks noChangeArrowheads="1"/>
          </xdr:cNvSpPr>
        </xdr:nvSpPr>
        <xdr:spPr bwMode="auto">
          <a:xfrm>
            <a:off x="814" y="238"/>
            <a:ext cx="14" cy="14"/>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Ｓ</a:t>
            </a:r>
          </a:p>
        </xdr:txBody>
      </xdr:sp>
      <xdr:sp macro="" textlink="">
        <xdr:nvSpPr>
          <xdr:cNvPr id="39" name="Line 38">
            <a:extLst>
              <a:ext uri="{FF2B5EF4-FFF2-40B4-BE49-F238E27FC236}">
                <a16:creationId xmlns:a16="http://schemas.microsoft.com/office/drawing/2014/main" id="{00000000-0008-0000-0500-000027000000}"/>
              </a:ext>
            </a:extLst>
          </xdr:cNvPr>
          <xdr:cNvSpPr>
            <a:spLocks noChangeShapeType="1"/>
          </xdr:cNvSpPr>
        </xdr:nvSpPr>
        <xdr:spPr bwMode="auto">
          <a:xfrm>
            <a:off x="824" y="251"/>
            <a:ext cx="4" cy="2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Rectangle 39">
            <a:extLst>
              <a:ext uri="{FF2B5EF4-FFF2-40B4-BE49-F238E27FC236}">
                <a16:creationId xmlns:a16="http://schemas.microsoft.com/office/drawing/2014/main" id="{00000000-0008-0000-0500-000028000000}"/>
              </a:ext>
            </a:extLst>
          </xdr:cNvPr>
          <xdr:cNvSpPr>
            <a:spLocks noChangeArrowheads="1"/>
          </xdr:cNvSpPr>
        </xdr:nvSpPr>
        <xdr:spPr bwMode="auto">
          <a:xfrm>
            <a:off x="812" y="274"/>
            <a:ext cx="7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屋根投影面積</a:t>
            </a:r>
          </a:p>
        </xdr:txBody>
      </xdr:sp>
      <xdr:sp macro="" textlink="">
        <xdr:nvSpPr>
          <xdr:cNvPr id="41" name="Rectangle 40">
            <a:extLst>
              <a:ext uri="{FF2B5EF4-FFF2-40B4-BE49-F238E27FC236}">
                <a16:creationId xmlns:a16="http://schemas.microsoft.com/office/drawing/2014/main" id="{00000000-0008-0000-0500-000029000000}"/>
              </a:ext>
            </a:extLst>
          </xdr:cNvPr>
          <xdr:cNvSpPr>
            <a:spLocks noChangeArrowheads="1"/>
          </xdr:cNvSpPr>
        </xdr:nvSpPr>
        <xdr:spPr bwMode="auto">
          <a:xfrm>
            <a:off x="838" y="154"/>
            <a:ext cx="85"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体積） </a:t>
            </a:r>
          </a:p>
        </xdr:txBody>
      </xdr:sp>
      <xdr:sp macro="" textlink="">
        <xdr:nvSpPr>
          <xdr:cNvPr id="42" name="Rectangle 41">
            <a:extLst>
              <a:ext uri="{FF2B5EF4-FFF2-40B4-BE49-F238E27FC236}">
                <a16:creationId xmlns:a16="http://schemas.microsoft.com/office/drawing/2014/main" id="{00000000-0008-0000-0500-00002A000000}"/>
              </a:ext>
            </a:extLst>
          </xdr:cNvPr>
          <xdr:cNvSpPr>
            <a:spLocks noChangeArrowheads="1"/>
          </xdr:cNvSpPr>
        </xdr:nvSpPr>
        <xdr:spPr bwMode="auto">
          <a:xfrm>
            <a:off x="819" y="154"/>
            <a:ext cx="14" cy="16"/>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Ｗ</a:t>
            </a:r>
          </a:p>
        </xdr:txBody>
      </xdr:sp>
      <xdr:sp macro="" textlink="">
        <xdr:nvSpPr>
          <xdr:cNvPr id="43" name="Line 42">
            <a:extLst>
              <a:ext uri="{FF2B5EF4-FFF2-40B4-BE49-F238E27FC236}">
                <a16:creationId xmlns:a16="http://schemas.microsoft.com/office/drawing/2014/main" id="{00000000-0008-0000-0500-00002B000000}"/>
              </a:ext>
            </a:extLst>
          </xdr:cNvPr>
          <xdr:cNvSpPr>
            <a:spLocks noChangeShapeType="1"/>
          </xdr:cNvSpPr>
        </xdr:nvSpPr>
        <xdr:spPr bwMode="auto">
          <a:xfrm flipH="1">
            <a:off x="808" y="165"/>
            <a:ext cx="9" cy="19"/>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43">
            <a:extLst>
              <a:ext uri="{FF2B5EF4-FFF2-40B4-BE49-F238E27FC236}">
                <a16:creationId xmlns:a16="http://schemas.microsoft.com/office/drawing/2014/main" id="{00000000-0008-0000-0500-00002C000000}"/>
              </a:ext>
            </a:extLst>
          </xdr:cNvPr>
          <xdr:cNvSpPr>
            <a:spLocks noChangeShapeType="1"/>
          </xdr:cNvSpPr>
        </xdr:nvSpPr>
        <xdr:spPr bwMode="auto">
          <a:xfrm>
            <a:off x="873" y="191"/>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Line 44">
            <a:extLst>
              <a:ext uri="{FF2B5EF4-FFF2-40B4-BE49-F238E27FC236}">
                <a16:creationId xmlns:a16="http://schemas.microsoft.com/office/drawing/2014/main" id="{00000000-0008-0000-0500-00002D000000}"/>
              </a:ext>
            </a:extLst>
          </xdr:cNvPr>
          <xdr:cNvSpPr>
            <a:spLocks noChangeShapeType="1"/>
          </xdr:cNvSpPr>
        </xdr:nvSpPr>
        <xdr:spPr bwMode="auto">
          <a:xfrm flipH="1">
            <a:off x="872" y="191"/>
            <a:ext cx="1"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Line 45">
            <a:extLst>
              <a:ext uri="{FF2B5EF4-FFF2-40B4-BE49-F238E27FC236}">
                <a16:creationId xmlns:a16="http://schemas.microsoft.com/office/drawing/2014/main" id="{00000000-0008-0000-0500-00002E000000}"/>
              </a:ext>
            </a:extLst>
          </xdr:cNvPr>
          <xdr:cNvSpPr>
            <a:spLocks noChangeShapeType="1"/>
          </xdr:cNvSpPr>
        </xdr:nvSpPr>
        <xdr:spPr bwMode="auto">
          <a:xfrm>
            <a:off x="873" y="191"/>
            <a:ext cx="2"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Line 46">
            <a:extLst>
              <a:ext uri="{FF2B5EF4-FFF2-40B4-BE49-F238E27FC236}">
                <a16:creationId xmlns:a16="http://schemas.microsoft.com/office/drawing/2014/main" id="{00000000-0008-0000-0500-00002F000000}"/>
              </a:ext>
            </a:extLst>
          </xdr:cNvPr>
          <xdr:cNvSpPr>
            <a:spLocks noChangeShapeType="1"/>
          </xdr:cNvSpPr>
        </xdr:nvSpPr>
        <xdr:spPr bwMode="auto">
          <a:xfrm>
            <a:off x="872" y="231"/>
            <a:ext cx="1"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47">
            <a:extLst>
              <a:ext uri="{FF2B5EF4-FFF2-40B4-BE49-F238E27FC236}">
                <a16:creationId xmlns:a16="http://schemas.microsoft.com/office/drawing/2014/main" id="{00000000-0008-0000-0500-000030000000}"/>
              </a:ext>
            </a:extLst>
          </xdr:cNvPr>
          <xdr:cNvSpPr>
            <a:spLocks noChangeShapeType="1"/>
          </xdr:cNvSpPr>
        </xdr:nvSpPr>
        <xdr:spPr bwMode="auto">
          <a:xfrm flipV="1">
            <a:off x="873" y="231"/>
            <a:ext cx="2"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Rectangle 48">
            <a:extLst>
              <a:ext uri="{FF2B5EF4-FFF2-40B4-BE49-F238E27FC236}">
                <a16:creationId xmlns:a16="http://schemas.microsoft.com/office/drawing/2014/main" id="{00000000-0008-0000-0500-000031000000}"/>
              </a:ext>
            </a:extLst>
          </xdr:cNvPr>
          <xdr:cNvSpPr>
            <a:spLocks noChangeArrowheads="1"/>
          </xdr:cNvSpPr>
        </xdr:nvSpPr>
        <xdr:spPr bwMode="auto">
          <a:xfrm>
            <a:off x="904" y="202"/>
            <a:ext cx="71" cy="17"/>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strike="noStrike">
                <a:solidFill>
                  <a:srgbClr val="000000"/>
                </a:solidFill>
                <a:latin typeface="ＭＳ ゴシック"/>
                <a:ea typeface="ＭＳ ゴシック"/>
              </a:rPr>
              <a:t>降雨強度</a:t>
            </a:r>
          </a:p>
        </xdr:txBody>
      </xdr:sp>
      <xdr:sp macro="" textlink="">
        <xdr:nvSpPr>
          <xdr:cNvPr id="50" name="Line 49">
            <a:extLst>
              <a:ext uri="{FF2B5EF4-FFF2-40B4-BE49-F238E27FC236}">
                <a16:creationId xmlns:a16="http://schemas.microsoft.com/office/drawing/2014/main" id="{00000000-0008-0000-0500-000032000000}"/>
              </a:ext>
            </a:extLst>
          </xdr:cNvPr>
          <xdr:cNvSpPr>
            <a:spLocks noChangeShapeType="1"/>
          </xdr:cNvSpPr>
        </xdr:nvSpPr>
        <xdr:spPr bwMode="auto">
          <a:xfrm>
            <a:off x="793" y="220"/>
            <a:ext cx="69" cy="18"/>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 name="Line 50">
            <a:extLst>
              <a:ext uri="{FF2B5EF4-FFF2-40B4-BE49-F238E27FC236}">
                <a16:creationId xmlns:a16="http://schemas.microsoft.com/office/drawing/2014/main" id="{00000000-0008-0000-0500-000033000000}"/>
              </a:ext>
            </a:extLst>
          </xdr:cNvPr>
          <xdr:cNvSpPr>
            <a:spLocks noChangeShapeType="1"/>
          </xdr:cNvSpPr>
        </xdr:nvSpPr>
        <xdr:spPr bwMode="auto">
          <a:xfrm flipV="1">
            <a:off x="743" y="218"/>
            <a:ext cx="50" cy="23"/>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2" name="Line 51">
            <a:extLst>
              <a:ext uri="{FF2B5EF4-FFF2-40B4-BE49-F238E27FC236}">
                <a16:creationId xmlns:a16="http://schemas.microsoft.com/office/drawing/2014/main" id="{00000000-0008-0000-0500-000034000000}"/>
              </a:ext>
            </a:extLst>
          </xdr:cNvPr>
          <xdr:cNvSpPr>
            <a:spLocks noChangeShapeType="1"/>
          </xdr:cNvSpPr>
        </xdr:nvSpPr>
        <xdr:spPr bwMode="auto">
          <a:xfrm>
            <a:off x="743" y="195"/>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Line 52">
            <a:extLst>
              <a:ext uri="{FF2B5EF4-FFF2-40B4-BE49-F238E27FC236}">
                <a16:creationId xmlns:a16="http://schemas.microsoft.com/office/drawing/2014/main" id="{00000000-0008-0000-0500-000035000000}"/>
              </a:ext>
            </a:extLst>
          </xdr:cNvPr>
          <xdr:cNvSpPr>
            <a:spLocks noChangeShapeType="1"/>
          </xdr:cNvSpPr>
        </xdr:nvSpPr>
        <xdr:spPr bwMode="auto">
          <a:xfrm>
            <a:off x="814" y="212"/>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Line 53">
            <a:extLst>
              <a:ext uri="{FF2B5EF4-FFF2-40B4-BE49-F238E27FC236}">
                <a16:creationId xmlns:a16="http://schemas.microsoft.com/office/drawing/2014/main" id="{00000000-0008-0000-0500-000036000000}"/>
              </a:ext>
            </a:extLst>
          </xdr:cNvPr>
          <xdr:cNvSpPr>
            <a:spLocks noChangeShapeType="1"/>
          </xdr:cNvSpPr>
        </xdr:nvSpPr>
        <xdr:spPr bwMode="auto">
          <a:xfrm flipH="1">
            <a:off x="863" y="191"/>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Rectangle 54">
            <a:extLst>
              <a:ext uri="{FF2B5EF4-FFF2-40B4-BE49-F238E27FC236}">
                <a16:creationId xmlns:a16="http://schemas.microsoft.com/office/drawing/2014/main" id="{00000000-0008-0000-0500-000037000000}"/>
              </a:ext>
            </a:extLst>
          </xdr:cNvPr>
          <xdr:cNvSpPr>
            <a:spLocks noChangeArrowheads="1"/>
          </xdr:cNvSpPr>
        </xdr:nvSpPr>
        <xdr:spPr bwMode="auto">
          <a:xfrm>
            <a:off x="878" y="201"/>
            <a:ext cx="23" cy="19"/>
          </a:xfrm>
          <a:prstGeom prst="rect">
            <a:avLst/>
          </a:prstGeom>
          <a:solidFill>
            <a:srgbClr val="000000"/>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1" i="0" strike="noStrike">
                <a:solidFill>
                  <a:srgbClr val="FFFFFF"/>
                </a:solidFill>
                <a:latin typeface="MS UI Gothic"/>
                <a:ea typeface="MS UI Gothic"/>
              </a:rPr>
              <a:t>ａ</a:t>
            </a:r>
          </a:p>
        </xdr:txBody>
      </xdr:sp>
    </xdr:grpSp>
    <xdr:clientData/>
  </xdr:twoCellAnchor>
  <xdr:twoCellAnchor>
    <xdr:from>
      <xdr:col>21</xdr:col>
      <xdr:colOff>90051</xdr:colOff>
      <xdr:row>24</xdr:row>
      <xdr:rowOff>85718</xdr:rowOff>
    </xdr:from>
    <xdr:to>
      <xdr:col>28</xdr:col>
      <xdr:colOff>221268</xdr:colOff>
      <xdr:row>30</xdr:row>
      <xdr:rowOff>175022</xdr:rowOff>
    </xdr:to>
    <xdr:grpSp>
      <xdr:nvGrpSpPr>
        <xdr:cNvPr id="56" name="Group 55">
          <a:extLst>
            <a:ext uri="{FF2B5EF4-FFF2-40B4-BE49-F238E27FC236}">
              <a16:creationId xmlns:a16="http://schemas.microsoft.com/office/drawing/2014/main" id="{00000000-0008-0000-0500-000038000000}"/>
            </a:ext>
          </a:extLst>
        </xdr:cNvPr>
        <xdr:cNvGrpSpPr>
          <a:grpSpLocks/>
        </xdr:cNvGrpSpPr>
      </xdr:nvGrpSpPr>
      <xdr:grpSpPr bwMode="auto">
        <a:xfrm>
          <a:off x="5382298" y="4501143"/>
          <a:ext cx="1584966" cy="1174893"/>
          <a:chOff x="487" y="519"/>
          <a:chExt cx="201" cy="84"/>
        </a:xfrm>
      </xdr:grpSpPr>
      <xdr:sp macro="" textlink="">
        <xdr:nvSpPr>
          <xdr:cNvPr id="57" name="Rectangle 56">
            <a:extLst>
              <a:ext uri="{FF2B5EF4-FFF2-40B4-BE49-F238E27FC236}">
                <a16:creationId xmlns:a16="http://schemas.microsoft.com/office/drawing/2014/main" id="{00000000-0008-0000-0500-000039000000}"/>
              </a:ext>
            </a:extLst>
          </xdr:cNvPr>
          <xdr:cNvSpPr>
            <a:spLocks noChangeArrowheads="1"/>
          </xdr:cNvSpPr>
        </xdr:nvSpPr>
        <xdr:spPr bwMode="auto">
          <a:xfrm>
            <a:off x="545" y="547"/>
            <a:ext cx="75" cy="27"/>
          </a:xfrm>
          <a:prstGeom prst="rect">
            <a:avLst/>
          </a:prstGeom>
          <a:noFill/>
          <a:ln w="9525">
            <a:noFill/>
            <a:miter lim="800000"/>
            <a:headEnd/>
            <a:tailEnd/>
          </a:ln>
        </xdr:spPr>
        <xdr:txBody>
          <a:bodyPr wrap="none" lIns="0" tIns="0" rIns="0" bIns="0" anchor="t" upright="1">
            <a:spAutoFit/>
          </a:bodyPr>
          <a:lstStyle/>
          <a:p>
            <a:pPr algn="ctr" rtl="0">
              <a:defRPr sz="1000"/>
            </a:pPr>
            <a:r>
              <a:rPr lang="en-US" altLang="ja-JP" sz="800" b="0" i="0" strike="noStrike">
                <a:solidFill>
                  <a:srgbClr val="000000"/>
                </a:solidFill>
                <a:latin typeface="MS UI Gothic"/>
                <a:ea typeface="MS UI Gothic"/>
              </a:rPr>
              <a:t>A (</a:t>
            </a:r>
            <a:r>
              <a:rPr lang="ja-JP" altLang="en-US" sz="800" b="0" i="0" strike="noStrike">
                <a:solidFill>
                  <a:srgbClr val="000000"/>
                </a:solidFill>
                <a:latin typeface="MS UI Gothic"/>
                <a:ea typeface="MS UI Gothic"/>
              </a:rPr>
              <a:t>排水有効断面積</a:t>
            </a:r>
            <a:r>
              <a:rPr lang="en-US" altLang="ja-JP" sz="800" b="0" i="0" strike="noStrike">
                <a:solidFill>
                  <a:srgbClr val="000000"/>
                </a:solidFill>
                <a:latin typeface="MS UI Gothic"/>
                <a:ea typeface="MS UI Gothic"/>
              </a:rPr>
              <a:t>)</a:t>
            </a:r>
          </a:p>
          <a:p>
            <a:pPr algn="ctr" rtl="0">
              <a:defRPr sz="1000"/>
            </a:pPr>
            <a:r>
              <a:rPr lang="en-US" altLang="ja-JP" sz="800" b="0" i="0" strike="noStrike">
                <a:solidFill>
                  <a:srgbClr val="000000"/>
                </a:solidFill>
                <a:latin typeface="MS UI Gothic"/>
                <a:ea typeface="MS UI Gothic"/>
              </a:rPr>
              <a:t>L (</a:t>
            </a:r>
            <a:r>
              <a:rPr lang="ja-JP" altLang="en-US" sz="800" b="0" i="0" strike="noStrike">
                <a:solidFill>
                  <a:srgbClr val="000000"/>
                </a:solidFill>
                <a:latin typeface="MS UI Gothic"/>
                <a:ea typeface="MS UI Gothic"/>
              </a:rPr>
              <a:t>潤辺</a:t>
            </a:r>
            <a:r>
              <a:rPr lang="en-US" altLang="ja-JP" sz="800" b="0" i="0" strike="noStrike">
                <a:solidFill>
                  <a:srgbClr val="000000"/>
                </a:solidFill>
                <a:latin typeface="MS UI Gothic"/>
                <a:ea typeface="MS UI Gothic"/>
              </a:rPr>
              <a:t>)</a:t>
            </a:r>
          </a:p>
        </xdr:txBody>
      </xdr:sp>
      <xdr:sp macro="" textlink="">
        <xdr:nvSpPr>
          <xdr:cNvPr id="58" name="Rectangle 57">
            <a:extLst>
              <a:ext uri="{FF2B5EF4-FFF2-40B4-BE49-F238E27FC236}">
                <a16:creationId xmlns:a16="http://schemas.microsoft.com/office/drawing/2014/main" id="{00000000-0008-0000-0500-00003A000000}"/>
              </a:ext>
            </a:extLst>
          </xdr:cNvPr>
          <xdr:cNvSpPr>
            <a:spLocks noChangeArrowheads="1"/>
          </xdr:cNvSpPr>
        </xdr:nvSpPr>
        <xdr:spPr bwMode="auto">
          <a:xfrm>
            <a:off x="635" y="555"/>
            <a:ext cx="15" cy="1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〔m〕</a:t>
            </a:r>
          </a:p>
        </xdr:txBody>
      </xdr:sp>
      <xdr:sp macro="" textlink="">
        <xdr:nvSpPr>
          <xdr:cNvPr id="59" name="Line 58">
            <a:extLst>
              <a:ext uri="{FF2B5EF4-FFF2-40B4-BE49-F238E27FC236}">
                <a16:creationId xmlns:a16="http://schemas.microsoft.com/office/drawing/2014/main" id="{00000000-0008-0000-0500-00003B000000}"/>
              </a:ext>
            </a:extLst>
          </xdr:cNvPr>
          <xdr:cNvSpPr>
            <a:spLocks noChangeShapeType="1"/>
          </xdr:cNvSpPr>
        </xdr:nvSpPr>
        <xdr:spPr bwMode="auto">
          <a:xfrm flipV="1">
            <a:off x="537" y="557"/>
            <a:ext cx="8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0" name="Rectangle 59">
            <a:extLst>
              <a:ext uri="{FF2B5EF4-FFF2-40B4-BE49-F238E27FC236}">
                <a16:creationId xmlns:a16="http://schemas.microsoft.com/office/drawing/2014/main" id="{00000000-0008-0000-0500-00003C000000}"/>
              </a:ext>
            </a:extLst>
          </xdr:cNvPr>
          <xdr:cNvSpPr>
            <a:spLocks noChangeArrowheads="1"/>
          </xdr:cNvSpPr>
        </xdr:nvSpPr>
        <xdr:spPr bwMode="auto">
          <a:xfrm>
            <a:off x="491" y="519"/>
            <a:ext cx="110" cy="40"/>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Q=</a:t>
            </a:r>
            <a:r>
              <a:rPr lang="ja-JP" altLang="en-US" sz="800" b="0" i="0" strike="noStrike">
                <a:solidFill>
                  <a:srgbClr val="000000"/>
                </a:solidFill>
                <a:latin typeface="MS UI Gothic"/>
                <a:ea typeface="MS UI Gothic"/>
              </a:rPr>
              <a:t>軒とい排水量</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ｓ</a:t>
            </a:r>
            <a:r>
              <a:rPr lang="en-US" altLang="ja-JP"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K=</a:t>
            </a:r>
            <a:r>
              <a:rPr lang="ja-JP" altLang="en-US" sz="800" b="0" i="0" strike="noStrike">
                <a:solidFill>
                  <a:srgbClr val="000000"/>
                </a:solidFill>
                <a:latin typeface="MS UI Gothic"/>
                <a:ea typeface="MS UI Gothic"/>
              </a:rPr>
              <a:t>安全率（</a:t>
            </a:r>
            <a:r>
              <a:rPr lang="en-US" altLang="ja-JP" sz="800" b="0" i="0" strike="noStrike">
                <a:solidFill>
                  <a:srgbClr val="000000"/>
                </a:solidFill>
                <a:latin typeface="MS UI Gothic"/>
                <a:ea typeface="MS UI Gothic"/>
              </a:rPr>
              <a:t>=1.5</a:t>
            </a:r>
            <a:r>
              <a:rPr lang="ja-JP" altLang="en-US"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A=</a:t>
            </a:r>
            <a:r>
              <a:rPr lang="ja-JP" altLang="en-US" sz="800" b="0" i="0" strike="noStrike">
                <a:solidFill>
                  <a:srgbClr val="000000"/>
                </a:solidFill>
                <a:latin typeface="MS UI Gothic"/>
                <a:ea typeface="MS UI Gothic"/>
              </a:rPr>
              <a:t>軒とい排水有効断面積</a:t>
            </a:r>
            <a:r>
              <a:rPr lang="en-US" altLang="ja-JP" sz="800" b="0" i="0" strike="noStrike">
                <a:solidFill>
                  <a:srgbClr val="000000"/>
                </a:solidFill>
                <a:latin typeface="MS UI Gothic"/>
                <a:ea typeface="MS UI Gothic"/>
              </a:rPr>
              <a:t>〔㎡〕</a:t>
            </a:r>
          </a:p>
        </xdr:txBody>
      </xdr:sp>
      <xdr:sp macro="" textlink="">
        <xdr:nvSpPr>
          <xdr:cNvPr id="61" name="Rectangle 60">
            <a:extLst>
              <a:ext uri="{FF2B5EF4-FFF2-40B4-BE49-F238E27FC236}">
                <a16:creationId xmlns:a16="http://schemas.microsoft.com/office/drawing/2014/main" id="{00000000-0008-0000-0500-00003D000000}"/>
              </a:ext>
            </a:extLst>
          </xdr:cNvPr>
          <xdr:cNvSpPr>
            <a:spLocks noChangeArrowheads="1"/>
          </xdr:cNvSpPr>
        </xdr:nvSpPr>
        <xdr:spPr bwMode="auto">
          <a:xfrm>
            <a:off x="490" y="552"/>
            <a:ext cx="32" cy="1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R=</a:t>
            </a:r>
            <a:r>
              <a:rPr lang="ja-JP" altLang="en-US" sz="800" b="0" i="0" strike="noStrike">
                <a:solidFill>
                  <a:srgbClr val="000000"/>
                </a:solidFill>
                <a:latin typeface="MS UI Gothic"/>
                <a:ea typeface="MS UI Gothic"/>
              </a:rPr>
              <a:t>径深</a:t>
            </a:r>
            <a:r>
              <a:rPr lang="en-US" altLang="ja-JP" sz="800" b="0" i="0" strike="noStrike">
                <a:solidFill>
                  <a:srgbClr val="000000"/>
                </a:solidFill>
                <a:latin typeface="MS UI Gothic"/>
                <a:ea typeface="MS UI Gothic"/>
              </a:rPr>
              <a:t>=</a:t>
            </a:r>
          </a:p>
        </xdr:txBody>
      </xdr:sp>
      <xdr:sp macro="" textlink="">
        <xdr:nvSpPr>
          <xdr:cNvPr id="62" name="Rectangle 61">
            <a:extLst>
              <a:ext uri="{FF2B5EF4-FFF2-40B4-BE49-F238E27FC236}">
                <a16:creationId xmlns:a16="http://schemas.microsoft.com/office/drawing/2014/main" id="{00000000-0008-0000-0500-00003E000000}"/>
              </a:ext>
            </a:extLst>
          </xdr:cNvPr>
          <xdr:cNvSpPr>
            <a:spLocks noChangeArrowheads="1"/>
          </xdr:cNvSpPr>
        </xdr:nvSpPr>
        <xdr:spPr bwMode="auto">
          <a:xfrm>
            <a:off x="487" y="571"/>
            <a:ext cx="201" cy="32"/>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 I=</a:t>
            </a:r>
            <a:r>
              <a:rPr lang="ja-JP" altLang="en-US" sz="800" b="0" i="0" strike="noStrike">
                <a:solidFill>
                  <a:srgbClr val="000000"/>
                </a:solidFill>
                <a:latin typeface="MS UI Gothic"/>
                <a:ea typeface="MS UI Gothic"/>
              </a:rPr>
              <a:t>軒といの水勾配（標準</a:t>
            </a:r>
            <a:r>
              <a:rPr lang="en-US" altLang="ja-JP" sz="800" b="0" i="0" strike="noStrike">
                <a:solidFill>
                  <a:srgbClr val="000000"/>
                </a:solidFill>
                <a:latin typeface="MS UI Gothic"/>
                <a:ea typeface="MS UI Gothic"/>
              </a:rPr>
              <a:t>5/1,000</a:t>
            </a:r>
            <a:r>
              <a:rPr lang="ja-JP" altLang="en-US" sz="800" b="0" i="0" strike="noStrike">
                <a:solidFill>
                  <a:srgbClr val="000000"/>
                </a:solidFill>
                <a:latin typeface="MS UI Gothic"/>
                <a:ea typeface="MS UI Gothic"/>
              </a:rPr>
              <a:t>）</a:t>
            </a:r>
            <a:r>
              <a:rPr lang="en-US" altLang="ja-JP" sz="800" b="0" i="0" strike="noStrike">
                <a:solidFill>
                  <a:srgbClr val="000000"/>
                </a:solidFill>
                <a:latin typeface="MS UI Gothic"/>
                <a:ea typeface="MS UI Gothic"/>
              </a:rPr>
              <a:t>(1/1000</a:t>
            </a:r>
            <a:r>
              <a:rPr lang="ja-JP" altLang="en-US" sz="800" b="0" i="0" strike="noStrike">
                <a:solidFill>
                  <a:srgbClr val="000000"/>
                </a:solidFill>
                <a:latin typeface="MS UI Gothic"/>
                <a:ea typeface="MS UI Gothic"/>
              </a:rPr>
              <a:t>）</a:t>
            </a:r>
          </a:p>
          <a:p>
            <a:pPr algn="l" rtl="0">
              <a:defRPr sz="1000"/>
            </a:pPr>
            <a:r>
              <a:rPr lang="en-US" altLang="ja-JP" sz="800" b="0" i="0" strike="noStrike">
                <a:solidFill>
                  <a:srgbClr val="000000"/>
                </a:solidFill>
                <a:latin typeface="MS UI Gothic"/>
                <a:ea typeface="MS UI Gothic"/>
              </a:rPr>
              <a:t>m=</a:t>
            </a:r>
            <a:r>
              <a:rPr lang="ja-JP" altLang="en-US" sz="800" b="0" i="0" strike="noStrike">
                <a:solidFill>
                  <a:srgbClr val="000000"/>
                </a:solidFill>
                <a:latin typeface="MS UI Gothic"/>
                <a:ea typeface="MS UI Gothic"/>
              </a:rPr>
              <a:t>粗度恒数（</a:t>
            </a:r>
            <a:r>
              <a:rPr lang="en-US" altLang="ja-JP" sz="800" b="0" i="0" strike="noStrike">
                <a:solidFill>
                  <a:srgbClr val="000000"/>
                </a:solidFill>
                <a:latin typeface="MS UI Gothic"/>
                <a:ea typeface="MS UI Gothic"/>
              </a:rPr>
              <a:t>=0.21</a:t>
            </a:r>
            <a:r>
              <a:rPr lang="ja-JP" altLang="en-US" sz="800" b="0" i="0" strike="noStrike">
                <a:solidFill>
                  <a:srgbClr val="000000"/>
                </a:solidFill>
                <a:latin typeface="MS UI Gothic"/>
                <a:ea typeface="MS UI Gothic"/>
              </a:rPr>
              <a:t>）</a:t>
            </a:r>
          </a:p>
          <a:p>
            <a:pPr algn="l" rtl="0">
              <a:lnSpc>
                <a:spcPts val="900"/>
              </a:lnSpc>
              <a:defRPr sz="1000"/>
            </a:pPr>
            <a:r>
              <a:rPr lang="en-US" altLang="ja-JP" sz="800" b="0" i="0" strike="noStrike">
                <a:solidFill>
                  <a:srgbClr val="000000"/>
                </a:solidFill>
                <a:latin typeface="MS UI Gothic"/>
                <a:ea typeface="MS UI Gothic"/>
              </a:rPr>
              <a:t>※1㍑=1×10</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m</a:t>
            </a:r>
            <a:r>
              <a:rPr lang="en-US" altLang="ja-JP" sz="800" b="0" i="0" strike="noStrike" baseline="30000">
                <a:solidFill>
                  <a:srgbClr val="000000"/>
                </a:solidFill>
                <a:latin typeface="MS UI Gothic"/>
                <a:ea typeface="MS UI Gothic"/>
              </a:rPr>
              <a:t>3</a:t>
            </a:r>
          </a:p>
        </xdr:txBody>
      </xdr:sp>
    </xdr:grpSp>
    <xdr:clientData/>
  </xdr:twoCellAnchor>
  <xdr:twoCellAnchor>
    <xdr:from>
      <xdr:col>13</xdr:col>
      <xdr:colOff>22776</xdr:colOff>
      <xdr:row>24</xdr:row>
      <xdr:rowOff>102689</xdr:rowOff>
    </xdr:from>
    <xdr:to>
      <xdr:col>19</xdr:col>
      <xdr:colOff>22776</xdr:colOff>
      <xdr:row>30</xdr:row>
      <xdr:rowOff>161078</xdr:rowOff>
    </xdr:to>
    <xdr:grpSp>
      <xdr:nvGrpSpPr>
        <xdr:cNvPr id="63" name="Group 62">
          <a:extLst>
            <a:ext uri="{FF2B5EF4-FFF2-40B4-BE49-F238E27FC236}">
              <a16:creationId xmlns:a16="http://schemas.microsoft.com/office/drawing/2014/main" id="{00000000-0008-0000-0500-00003F000000}"/>
            </a:ext>
          </a:extLst>
        </xdr:cNvPr>
        <xdr:cNvGrpSpPr>
          <a:grpSpLocks/>
        </xdr:cNvGrpSpPr>
      </xdr:nvGrpSpPr>
      <xdr:grpSpPr bwMode="auto">
        <a:xfrm>
          <a:off x="3644886" y="4518114"/>
          <a:ext cx="1252602" cy="1143978"/>
          <a:chOff x="341" y="521"/>
          <a:chExt cx="131" cy="98"/>
        </a:xfrm>
      </xdr:grpSpPr>
      <xdr:sp macro="" textlink="">
        <xdr:nvSpPr>
          <xdr:cNvPr id="64" name="Rectangle 63">
            <a:extLst>
              <a:ext uri="{FF2B5EF4-FFF2-40B4-BE49-F238E27FC236}">
                <a16:creationId xmlns:a16="http://schemas.microsoft.com/office/drawing/2014/main" id="{00000000-0008-0000-0500-000040000000}"/>
              </a:ext>
            </a:extLst>
          </xdr:cNvPr>
          <xdr:cNvSpPr>
            <a:spLocks noChangeArrowheads="1"/>
          </xdr:cNvSpPr>
        </xdr:nvSpPr>
        <xdr:spPr bwMode="auto">
          <a:xfrm>
            <a:off x="341" y="521"/>
            <a:ext cx="109" cy="1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■軒とい排水量の計算式</a:t>
            </a:r>
          </a:p>
        </xdr:txBody>
      </xdr:sp>
      <xdr:grpSp>
        <xdr:nvGrpSpPr>
          <xdr:cNvPr id="65" name="Group 64">
            <a:extLst>
              <a:ext uri="{FF2B5EF4-FFF2-40B4-BE49-F238E27FC236}">
                <a16:creationId xmlns:a16="http://schemas.microsoft.com/office/drawing/2014/main" id="{00000000-0008-0000-0500-000041000000}"/>
              </a:ext>
            </a:extLst>
          </xdr:cNvPr>
          <xdr:cNvGrpSpPr>
            <a:grpSpLocks/>
          </xdr:cNvGrpSpPr>
        </xdr:nvGrpSpPr>
        <xdr:grpSpPr bwMode="auto">
          <a:xfrm>
            <a:off x="350" y="538"/>
            <a:ext cx="102" cy="25"/>
            <a:chOff x="350" y="538"/>
            <a:chExt cx="102" cy="25"/>
          </a:xfrm>
        </xdr:grpSpPr>
        <xdr:sp macro="" textlink="">
          <xdr:nvSpPr>
            <xdr:cNvPr id="73" name="Rectangle 65">
              <a:extLst>
                <a:ext uri="{FF2B5EF4-FFF2-40B4-BE49-F238E27FC236}">
                  <a16:creationId xmlns:a16="http://schemas.microsoft.com/office/drawing/2014/main" id="{00000000-0008-0000-0500-000049000000}"/>
                </a:ext>
              </a:extLst>
            </xdr:cNvPr>
            <xdr:cNvSpPr>
              <a:spLocks noChangeArrowheads="1"/>
            </xdr:cNvSpPr>
          </xdr:nvSpPr>
          <xdr:spPr bwMode="auto">
            <a:xfrm>
              <a:off x="350" y="543"/>
              <a:ext cx="59" cy="12"/>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Ｑ＝　   ・Ａ・</a:t>
              </a:r>
            </a:p>
          </xdr:txBody>
        </xdr:sp>
        <xdr:sp macro="" textlink="">
          <xdr:nvSpPr>
            <xdr:cNvPr id="74" name="Rectangle 66">
              <a:extLst>
                <a:ext uri="{FF2B5EF4-FFF2-40B4-BE49-F238E27FC236}">
                  <a16:creationId xmlns:a16="http://schemas.microsoft.com/office/drawing/2014/main" id="{00000000-0008-0000-0500-00004A000000}"/>
                </a:ext>
              </a:extLst>
            </xdr:cNvPr>
            <xdr:cNvSpPr>
              <a:spLocks noChangeArrowheads="1"/>
            </xdr:cNvSpPr>
          </xdr:nvSpPr>
          <xdr:spPr bwMode="auto">
            <a:xfrm>
              <a:off x="375" y="552"/>
              <a:ext cx="7"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Ｋ</a:t>
              </a:r>
            </a:p>
          </xdr:txBody>
        </xdr:sp>
        <xdr:sp macro="" textlink="">
          <xdr:nvSpPr>
            <xdr:cNvPr id="75" name="Rectangle 67">
              <a:extLst>
                <a:ext uri="{FF2B5EF4-FFF2-40B4-BE49-F238E27FC236}">
                  <a16:creationId xmlns:a16="http://schemas.microsoft.com/office/drawing/2014/main" id="{00000000-0008-0000-0500-00004B000000}"/>
                </a:ext>
              </a:extLst>
            </xdr:cNvPr>
            <xdr:cNvSpPr>
              <a:spLocks noChangeArrowheads="1"/>
            </xdr:cNvSpPr>
          </xdr:nvSpPr>
          <xdr:spPr bwMode="auto">
            <a:xfrm>
              <a:off x="372" y="538"/>
              <a:ext cx="6"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１</a:t>
              </a:r>
            </a:p>
          </xdr:txBody>
        </xdr:sp>
        <xdr:sp macro="" textlink="">
          <xdr:nvSpPr>
            <xdr:cNvPr id="76" name="Line 68">
              <a:extLst>
                <a:ext uri="{FF2B5EF4-FFF2-40B4-BE49-F238E27FC236}">
                  <a16:creationId xmlns:a16="http://schemas.microsoft.com/office/drawing/2014/main" id="{00000000-0008-0000-0500-00004C000000}"/>
                </a:ext>
              </a:extLst>
            </xdr:cNvPr>
            <xdr:cNvSpPr>
              <a:spLocks noChangeShapeType="1"/>
            </xdr:cNvSpPr>
          </xdr:nvSpPr>
          <xdr:spPr bwMode="auto">
            <a:xfrm>
              <a:off x="369" y="549"/>
              <a:ext cx="12"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Rectangle 69">
              <a:extLst>
                <a:ext uri="{FF2B5EF4-FFF2-40B4-BE49-F238E27FC236}">
                  <a16:creationId xmlns:a16="http://schemas.microsoft.com/office/drawing/2014/main" id="{00000000-0008-0000-0500-00004D000000}"/>
                </a:ext>
              </a:extLst>
            </xdr:cNvPr>
            <xdr:cNvSpPr>
              <a:spLocks noChangeArrowheads="1"/>
            </xdr:cNvSpPr>
          </xdr:nvSpPr>
          <xdr:spPr bwMode="auto">
            <a:xfrm>
              <a:off x="417" y="552"/>
              <a:ext cx="35"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8" name="Rectangle 70">
              <a:extLst>
                <a:ext uri="{FF2B5EF4-FFF2-40B4-BE49-F238E27FC236}">
                  <a16:creationId xmlns:a16="http://schemas.microsoft.com/office/drawing/2014/main" id="{00000000-0008-0000-0500-00004E000000}"/>
                </a:ext>
              </a:extLst>
            </xdr:cNvPr>
            <xdr:cNvSpPr>
              <a:spLocks noChangeArrowheads="1"/>
            </xdr:cNvSpPr>
          </xdr:nvSpPr>
          <xdr:spPr bwMode="auto">
            <a:xfrm>
              <a:off x="416" y="538"/>
              <a:ext cx="33" cy="11"/>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79" name="Line 71">
              <a:extLst>
                <a:ext uri="{FF2B5EF4-FFF2-40B4-BE49-F238E27FC236}">
                  <a16:creationId xmlns:a16="http://schemas.microsoft.com/office/drawing/2014/main" id="{00000000-0008-0000-0500-00004F000000}"/>
                </a:ext>
              </a:extLst>
            </xdr:cNvPr>
            <xdr:cNvSpPr>
              <a:spLocks noChangeShapeType="1"/>
            </xdr:cNvSpPr>
          </xdr:nvSpPr>
          <xdr:spPr bwMode="auto">
            <a:xfrm flipV="1">
              <a:off x="404" y="549"/>
              <a:ext cx="58"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66" name="Rectangle 72">
            <a:extLst>
              <a:ext uri="{FF2B5EF4-FFF2-40B4-BE49-F238E27FC236}">
                <a16:creationId xmlns:a16="http://schemas.microsoft.com/office/drawing/2014/main" id="{00000000-0008-0000-0500-000042000000}"/>
              </a:ext>
            </a:extLst>
          </xdr:cNvPr>
          <xdr:cNvSpPr>
            <a:spLocks noChangeArrowheads="1"/>
          </xdr:cNvSpPr>
        </xdr:nvSpPr>
        <xdr:spPr bwMode="auto">
          <a:xfrm>
            <a:off x="366" y="570"/>
            <a:ext cx="71" cy="1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（クッターの新公式）</a:t>
            </a:r>
          </a:p>
        </xdr:txBody>
      </xdr:sp>
      <xdr:grpSp>
        <xdr:nvGrpSpPr>
          <xdr:cNvPr id="67" name="Group 73">
            <a:extLst>
              <a:ext uri="{FF2B5EF4-FFF2-40B4-BE49-F238E27FC236}">
                <a16:creationId xmlns:a16="http://schemas.microsoft.com/office/drawing/2014/main" id="{00000000-0008-0000-0500-000043000000}"/>
              </a:ext>
            </a:extLst>
          </xdr:cNvPr>
          <xdr:cNvGrpSpPr>
            <a:grpSpLocks/>
          </xdr:cNvGrpSpPr>
        </xdr:nvGrpSpPr>
        <xdr:grpSpPr bwMode="auto">
          <a:xfrm>
            <a:off x="346" y="587"/>
            <a:ext cx="126" cy="32"/>
            <a:chOff x="363" y="602"/>
            <a:chExt cx="126" cy="32"/>
          </a:xfrm>
        </xdr:grpSpPr>
        <xdr:sp macro="" textlink="">
          <xdr:nvSpPr>
            <xdr:cNvPr id="68" name="Rectangle 74">
              <a:extLst>
                <a:ext uri="{FF2B5EF4-FFF2-40B4-BE49-F238E27FC236}">
                  <a16:creationId xmlns:a16="http://schemas.microsoft.com/office/drawing/2014/main" id="{00000000-0008-0000-0500-000044000000}"/>
                </a:ext>
              </a:extLst>
            </xdr:cNvPr>
            <xdr:cNvSpPr>
              <a:spLocks noChangeArrowheads="1"/>
            </xdr:cNvSpPr>
          </xdr:nvSpPr>
          <xdr:spPr bwMode="auto">
            <a:xfrm>
              <a:off x="363" y="608"/>
              <a:ext cx="43"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（流速ｖ</a:t>
              </a:r>
            </a:p>
          </xdr:txBody>
        </xdr:sp>
        <xdr:sp macro="" textlink="">
          <xdr:nvSpPr>
            <xdr:cNvPr id="69" name="Rectangle 75">
              <a:extLst>
                <a:ext uri="{FF2B5EF4-FFF2-40B4-BE49-F238E27FC236}">
                  <a16:creationId xmlns:a16="http://schemas.microsoft.com/office/drawing/2014/main" id="{00000000-0008-0000-0500-000045000000}"/>
                </a:ext>
              </a:extLst>
            </xdr:cNvPr>
            <xdr:cNvSpPr>
              <a:spLocks noChangeArrowheads="1"/>
            </xdr:cNvSpPr>
          </xdr:nvSpPr>
          <xdr:spPr bwMode="auto">
            <a:xfrm>
              <a:off x="483" y="608"/>
              <a:ext cx="6"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a:t>
              </a:r>
            </a:p>
          </xdr:txBody>
        </xdr:sp>
        <xdr:sp macro="" textlink="">
          <xdr:nvSpPr>
            <xdr:cNvPr id="70" name="Rectangle 76">
              <a:extLst>
                <a:ext uri="{FF2B5EF4-FFF2-40B4-BE49-F238E27FC236}">
                  <a16:creationId xmlns:a16="http://schemas.microsoft.com/office/drawing/2014/main" id="{00000000-0008-0000-0500-000046000000}"/>
                </a:ext>
              </a:extLst>
            </xdr:cNvPr>
            <xdr:cNvSpPr>
              <a:spLocks noChangeArrowheads="1"/>
            </xdr:cNvSpPr>
          </xdr:nvSpPr>
          <xdr:spPr bwMode="auto">
            <a:xfrm>
              <a:off x="424" y="620"/>
              <a:ext cx="38" cy="14"/>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00" b="0" i="0" strike="noStrike">
                  <a:solidFill>
                    <a:srgbClr val="000000"/>
                  </a:solidFill>
                  <a:latin typeface="MS UI Gothic"/>
                  <a:ea typeface="MS UI Gothic"/>
                </a:rPr>
                <a:t>ｍ＋√Ｒ</a:t>
              </a:r>
            </a:p>
          </xdr:txBody>
        </xdr:sp>
        <xdr:sp macro="" textlink="">
          <xdr:nvSpPr>
            <xdr:cNvPr id="71" name="Rectangle 77">
              <a:extLst>
                <a:ext uri="{FF2B5EF4-FFF2-40B4-BE49-F238E27FC236}">
                  <a16:creationId xmlns:a16="http://schemas.microsoft.com/office/drawing/2014/main" id="{00000000-0008-0000-0500-000047000000}"/>
                </a:ext>
              </a:extLst>
            </xdr:cNvPr>
            <xdr:cNvSpPr>
              <a:spLocks noChangeArrowheads="1"/>
            </xdr:cNvSpPr>
          </xdr:nvSpPr>
          <xdr:spPr bwMode="auto">
            <a:xfrm>
              <a:off x="424" y="602"/>
              <a:ext cx="38" cy="14"/>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800" b="0" i="0" strike="noStrike">
                  <a:solidFill>
                    <a:srgbClr val="000000"/>
                  </a:solidFill>
                  <a:latin typeface="MS UI Gothic"/>
                  <a:ea typeface="MS UI Gothic"/>
                </a:rPr>
                <a:t>100</a:t>
              </a:r>
              <a:r>
                <a:rPr lang="ja-JP" altLang="en-US" sz="800" b="0" i="0" strike="noStrike">
                  <a:solidFill>
                    <a:srgbClr val="000000"/>
                  </a:solidFill>
                  <a:latin typeface="MS UI Gothic"/>
                  <a:ea typeface="MS UI Gothic"/>
                </a:rPr>
                <a:t>Ｒ√Ｉ</a:t>
              </a:r>
            </a:p>
          </xdr:txBody>
        </xdr:sp>
        <xdr:sp macro="" textlink="">
          <xdr:nvSpPr>
            <xdr:cNvPr id="72" name="Line 78">
              <a:extLst>
                <a:ext uri="{FF2B5EF4-FFF2-40B4-BE49-F238E27FC236}">
                  <a16:creationId xmlns:a16="http://schemas.microsoft.com/office/drawing/2014/main" id="{00000000-0008-0000-0500-000048000000}"/>
                </a:ext>
              </a:extLst>
            </xdr:cNvPr>
            <xdr:cNvSpPr>
              <a:spLocks noChangeShapeType="1"/>
            </xdr:cNvSpPr>
          </xdr:nvSpPr>
          <xdr:spPr bwMode="auto">
            <a:xfrm flipV="1">
              <a:off x="411" y="615"/>
              <a:ext cx="59"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19050</xdr:colOff>
      <xdr:row>44</xdr:row>
      <xdr:rowOff>114300</xdr:rowOff>
    </xdr:from>
    <xdr:to>
      <xdr:col>8</xdr:col>
      <xdr:colOff>180975</xdr:colOff>
      <xdr:row>48</xdr:row>
      <xdr:rowOff>140099</xdr:rowOff>
    </xdr:to>
    <xdr:grpSp>
      <xdr:nvGrpSpPr>
        <xdr:cNvPr id="80" name="Group 79">
          <a:extLst>
            <a:ext uri="{FF2B5EF4-FFF2-40B4-BE49-F238E27FC236}">
              <a16:creationId xmlns:a16="http://schemas.microsoft.com/office/drawing/2014/main" id="{00000000-0008-0000-0500-000050000000}"/>
            </a:ext>
          </a:extLst>
        </xdr:cNvPr>
        <xdr:cNvGrpSpPr>
          <a:grpSpLocks/>
        </xdr:cNvGrpSpPr>
      </xdr:nvGrpSpPr>
      <xdr:grpSpPr bwMode="auto">
        <a:xfrm>
          <a:off x="1553488" y="7869999"/>
          <a:ext cx="1205761" cy="777360"/>
          <a:chOff x="47" y="846"/>
          <a:chExt cx="150" cy="80"/>
        </a:xfrm>
      </xdr:grpSpPr>
      <xdr:sp macro="" textlink="">
        <xdr:nvSpPr>
          <xdr:cNvPr id="81" name="Line 80">
            <a:extLst>
              <a:ext uri="{FF2B5EF4-FFF2-40B4-BE49-F238E27FC236}">
                <a16:creationId xmlns:a16="http://schemas.microsoft.com/office/drawing/2014/main" id="{00000000-0008-0000-0500-000051000000}"/>
              </a:ext>
            </a:extLst>
          </xdr:cNvPr>
          <xdr:cNvSpPr>
            <a:spLocks noChangeShapeType="1"/>
          </xdr:cNvSpPr>
        </xdr:nvSpPr>
        <xdr:spPr bwMode="auto">
          <a:xfrm flipH="1">
            <a:off x="89" y="846"/>
            <a:ext cx="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81">
            <a:extLst>
              <a:ext uri="{FF2B5EF4-FFF2-40B4-BE49-F238E27FC236}">
                <a16:creationId xmlns:a16="http://schemas.microsoft.com/office/drawing/2014/main" id="{00000000-0008-0000-0500-000052000000}"/>
              </a:ext>
            </a:extLst>
          </xdr:cNvPr>
          <xdr:cNvSpPr>
            <a:spLocks noChangeShapeType="1"/>
          </xdr:cNvSpPr>
        </xdr:nvSpPr>
        <xdr:spPr bwMode="auto">
          <a:xfrm>
            <a:off x="89" y="854"/>
            <a:ext cx="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Line 82">
            <a:extLst>
              <a:ext uri="{FF2B5EF4-FFF2-40B4-BE49-F238E27FC236}">
                <a16:creationId xmlns:a16="http://schemas.microsoft.com/office/drawing/2014/main" id="{00000000-0008-0000-0500-000053000000}"/>
              </a:ext>
            </a:extLst>
          </xdr:cNvPr>
          <xdr:cNvSpPr>
            <a:spLocks noChangeShapeType="1"/>
          </xdr:cNvSpPr>
        </xdr:nvSpPr>
        <xdr:spPr bwMode="auto">
          <a:xfrm flipV="1">
            <a:off x="99" y="899"/>
            <a:ext cx="25" cy="16"/>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4" name="Oval 83">
            <a:extLst>
              <a:ext uri="{FF2B5EF4-FFF2-40B4-BE49-F238E27FC236}">
                <a16:creationId xmlns:a16="http://schemas.microsoft.com/office/drawing/2014/main" id="{00000000-0008-0000-0500-000054000000}"/>
              </a:ext>
            </a:extLst>
          </xdr:cNvPr>
          <xdr:cNvSpPr>
            <a:spLocks noChangeArrowheads="1"/>
          </xdr:cNvSpPr>
        </xdr:nvSpPr>
        <xdr:spPr bwMode="auto">
          <a:xfrm>
            <a:off x="124" y="897"/>
            <a:ext cx="23" cy="16"/>
          </a:xfrm>
          <a:prstGeom prst="ellipse">
            <a:avLst/>
          </a:prstGeom>
          <a:blipFill dpi="0" rotWithShape="0">
            <a:blip xmlns:r="http://schemas.openxmlformats.org/officeDocument/2006/relationships" r:embed="rId2"/>
            <a:srcRect/>
            <a:tile tx="0" ty="0" sx="100000" sy="100000" flip="none" algn="tl"/>
          </a:blipFill>
          <a:ln w="9525">
            <a:solidFill>
              <a:srgbClr val="000000"/>
            </a:solidFill>
            <a:round/>
            <a:headEnd/>
            <a:tailEnd/>
          </a:ln>
        </xdr:spPr>
      </xdr:sp>
      <xdr:sp macro="" textlink="">
        <xdr:nvSpPr>
          <xdr:cNvPr id="85" name="Line 84">
            <a:extLst>
              <a:ext uri="{FF2B5EF4-FFF2-40B4-BE49-F238E27FC236}">
                <a16:creationId xmlns:a16="http://schemas.microsoft.com/office/drawing/2014/main" id="{00000000-0008-0000-0500-000055000000}"/>
              </a:ext>
            </a:extLst>
          </xdr:cNvPr>
          <xdr:cNvSpPr>
            <a:spLocks noChangeShapeType="1"/>
          </xdr:cNvSpPr>
        </xdr:nvSpPr>
        <xdr:spPr bwMode="auto">
          <a:xfrm>
            <a:off x="184" y="846"/>
            <a:ext cx="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6" name="Line 85">
            <a:extLst>
              <a:ext uri="{FF2B5EF4-FFF2-40B4-BE49-F238E27FC236}">
                <a16:creationId xmlns:a16="http://schemas.microsoft.com/office/drawing/2014/main" id="{00000000-0008-0000-0500-000056000000}"/>
              </a:ext>
            </a:extLst>
          </xdr:cNvPr>
          <xdr:cNvSpPr>
            <a:spLocks noChangeShapeType="1"/>
          </xdr:cNvSpPr>
        </xdr:nvSpPr>
        <xdr:spPr bwMode="auto">
          <a:xfrm>
            <a:off x="180" y="890"/>
            <a:ext cx="1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7" name="Rectangle 86">
            <a:extLst>
              <a:ext uri="{FF2B5EF4-FFF2-40B4-BE49-F238E27FC236}">
                <a16:creationId xmlns:a16="http://schemas.microsoft.com/office/drawing/2014/main" id="{00000000-0008-0000-0500-000057000000}"/>
              </a:ext>
            </a:extLst>
          </xdr:cNvPr>
          <xdr:cNvSpPr>
            <a:spLocks noChangeArrowheads="1"/>
          </xdr:cNvSpPr>
        </xdr:nvSpPr>
        <xdr:spPr bwMode="auto">
          <a:xfrm>
            <a:off x="184" y="860"/>
            <a:ext cx="6"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ｈ</a:t>
            </a:r>
          </a:p>
        </xdr:txBody>
      </xdr:sp>
      <xdr:sp macro="" textlink="">
        <xdr:nvSpPr>
          <xdr:cNvPr id="88" name="Rectangle 87">
            <a:extLst>
              <a:ext uri="{FF2B5EF4-FFF2-40B4-BE49-F238E27FC236}">
                <a16:creationId xmlns:a16="http://schemas.microsoft.com/office/drawing/2014/main" id="{00000000-0008-0000-0500-000058000000}"/>
              </a:ext>
            </a:extLst>
          </xdr:cNvPr>
          <xdr:cNvSpPr>
            <a:spLocks noChangeArrowheads="1"/>
          </xdr:cNvSpPr>
        </xdr:nvSpPr>
        <xdr:spPr bwMode="auto">
          <a:xfrm>
            <a:off x="47" y="875"/>
            <a:ext cx="23"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軒とい</a:t>
            </a:r>
          </a:p>
        </xdr:txBody>
      </xdr:sp>
      <xdr:sp macro="" textlink="">
        <xdr:nvSpPr>
          <xdr:cNvPr id="89" name="Rectangle 88">
            <a:extLst>
              <a:ext uri="{FF2B5EF4-FFF2-40B4-BE49-F238E27FC236}">
                <a16:creationId xmlns:a16="http://schemas.microsoft.com/office/drawing/2014/main" id="{00000000-0008-0000-0500-000059000000}"/>
              </a:ext>
            </a:extLst>
          </xdr:cNvPr>
          <xdr:cNvSpPr>
            <a:spLocks noChangeArrowheads="1"/>
          </xdr:cNvSpPr>
        </xdr:nvSpPr>
        <xdr:spPr bwMode="auto">
          <a:xfrm>
            <a:off x="58" y="914"/>
            <a:ext cx="28" cy="12"/>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たてとい</a:t>
            </a:r>
          </a:p>
        </xdr:txBody>
      </xdr:sp>
      <xdr:sp macro="" textlink="">
        <xdr:nvSpPr>
          <xdr:cNvPr id="90" name="Line 89">
            <a:extLst>
              <a:ext uri="{FF2B5EF4-FFF2-40B4-BE49-F238E27FC236}">
                <a16:creationId xmlns:a16="http://schemas.microsoft.com/office/drawing/2014/main" id="{00000000-0008-0000-0500-00005A000000}"/>
              </a:ext>
            </a:extLst>
          </xdr:cNvPr>
          <xdr:cNvSpPr>
            <a:spLocks noChangeShapeType="1"/>
          </xdr:cNvSpPr>
        </xdr:nvSpPr>
        <xdr:spPr bwMode="auto">
          <a:xfrm flipV="1">
            <a:off x="76" y="866"/>
            <a:ext cx="19" cy="1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Rectangle 90">
            <a:extLst>
              <a:ext uri="{FF2B5EF4-FFF2-40B4-BE49-F238E27FC236}">
                <a16:creationId xmlns:a16="http://schemas.microsoft.com/office/drawing/2014/main" id="{00000000-0008-0000-0500-00005B000000}"/>
              </a:ext>
            </a:extLst>
          </xdr:cNvPr>
          <xdr:cNvSpPr>
            <a:spLocks noChangeArrowheads="1"/>
          </xdr:cNvSpPr>
        </xdr:nvSpPr>
        <xdr:spPr bwMode="auto">
          <a:xfrm>
            <a:off x="132" y="895"/>
            <a:ext cx="7" cy="12"/>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1" i="0" strike="noStrike">
                <a:solidFill>
                  <a:srgbClr val="000000"/>
                </a:solidFill>
                <a:latin typeface="MS UI Gothic"/>
                <a:ea typeface="MS UI Gothic"/>
              </a:rPr>
              <a:t>Ａ</a:t>
            </a:r>
          </a:p>
        </xdr:txBody>
      </xdr:sp>
      <xdr:sp macro="" textlink="">
        <xdr:nvSpPr>
          <xdr:cNvPr id="92" name="Line 91">
            <a:extLst>
              <a:ext uri="{FF2B5EF4-FFF2-40B4-BE49-F238E27FC236}">
                <a16:creationId xmlns:a16="http://schemas.microsoft.com/office/drawing/2014/main" id="{00000000-0008-0000-0500-00005C000000}"/>
              </a:ext>
            </a:extLst>
          </xdr:cNvPr>
          <xdr:cNvSpPr>
            <a:spLocks noChangeShapeType="1"/>
          </xdr:cNvSpPr>
        </xdr:nvSpPr>
        <xdr:spPr bwMode="auto">
          <a:xfrm>
            <a:off x="192" y="846"/>
            <a:ext cx="0" cy="44"/>
          </a:xfrm>
          <a:prstGeom prst="line">
            <a:avLst/>
          </a:prstGeom>
          <a:noFill/>
          <a:ln w="9525">
            <a:solidFill>
              <a:srgbClr val="000000"/>
            </a:solidFill>
            <a:round/>
            <a:headEnd type="arrow" w="sm" len="sm"/>
            <a:tailEnd type="arrow" w="sm" len="sm"/>
          </a:ln>
          <a:extLst>
            <a:ext uri="{909E8E84-426E-40DD-AFC4-6F175D3DCCD1}">
              <a14:hiddenFill xmlns:a14="http://schemas.microsoft.com/office/drawing/2010/main">
                <a:noFill/>
              </a14:hiddenFill>
            </a:ext>
          </a:extLst>
        </xdr:spPr>
      </xdr:sp>
      <xdr:sp macro="" textlink="">
        <xdr:nvSpPr>
          <xdr:cNvPr id="93" name="Line 92">
            <a:extLst>
              <a:ext uri="{FF2B5EF4-FFF2-40B4-BE49-F238E27FC236}">
                <a16:creationId xmlns:a16="http://schemas.microsoft.com/office/drawing/2014/main" id="{00000000-0008-0000-0500-00005D000000}"/>
              </a:ext>
            </a:extLst>
          </xdr:cNvPr>
          <xdr:cNvSpPr>
            <a:spLocks noChangeShapeType="1"/>
          </xdr:cNvSpPr>
        </xdr:nvSpPr>
        <xdr:spPr bwMode="auto">
          <a:xfrm>
            <a:off x="95" y="846"/>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 name="Line 93">
            <a:extLst>
              <a:ext uri="{FF2B5EF4-FFF2-40B4-BE49-F238E27FC236}">
                <a16:creationId xmlns:a16="http://schemas.microsoft.com/office/drawing/2014/main" id="{00000000-0008-0000-0500-00005E000000}"/>
              </a:ext>
            </a:extLst>
          </xdr:cNvPr>
          <xdr:cNvSpPr>
            <a:spLocks noChangeShapeType="1"/>
          </xdr:cNvSpPr>
        </xdr:nvSpPr>
        <xdr:spPr bwMode="auto">
          <a:xfrm>
            <a:off x="95" y="890"/>
            <a:ext cx="2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5" name="Line 94">
            <a:extLst>
              <a:ext uri="{FF2B5EF4-FFF2-40B4-BE49-F238E27FC236}">
                <a16:creationId xmlns:a16="http://schemas.microsoft.com/office/drawing/2014/main" id="{00000000-0008-0000-0500-00005F000000}"/>
              </a:ext>
            </a:extLst>
          </xdr:cNvPr>
          <xdr:cNvSpPr>
            <a:spLocks noChangeShapeType="1"/>
          </xdr:cNvSpPr>
        </xdr:nvSpPr>
        <xdr:spPr bwMode="auto">
          <a:xfrm>
            <a:off x="124" y="890"/>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6" name="Line 95">
            <a:extLst>
              <a:ext uri="{FF2B5EF4-FFF2-40B4-BE49-F238E27FC236}">
                <a16:creationId xmlns:a16="http://schemas.microsoft.com/office/drawing/2014/main" id="{00000000-0008-0000-0500-000060000000}"/>
              </a:ext>
            </a:extLst>
          </xdr:cNvPr>
          <xdr:cNvSpPr>
            <a:spLocks noChangeShapeType="1"/>
          </xdr:cNvSpPr>
        </xdr:nvSpPr>
        <xdr:spPr bwMode="auto">
          <a:xfrm>
            <a:off x="148" y="890"/>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7" name="Line 96">
            <a:extLst>
              <a:ext uri="{FF2B5EF4-FFF2-40B4-BE49-F238E27FC236}">
                <a16:creationId xmlns:a16="http://schemas.microsoft.com/office/drawing/2014/main" id="{00000000-0008-0000-0500-000061000000}"/>
              </a:ext>
            </a:extLst>
          </xdr:cNvPr>
          <xdr:cNvSpPr>
            <a:spLocks noChangeShapeType="1"/>
          </xdr:cNvSpPr>
        </xdr:nvSpPr>
        <xdr:spPr bwMode="auto">
          <a:xfrm>
            <a:off x="148" y="890"/>
            <a:ext cx="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8" name="Line 97">
            <a:extLst>
              <a:ext uri="{FF2B5EF4-FFF2-40B4-BE49-F238E27FC236}">
                <a16:creationId xmlns:a16="http://schemas.microsoft.com/office/drawing/2014/main" id="{00000000-0008-0000-0500-000062000000}"/>
              </a:ext>
            </a:extLst>
          </xdr:cNvPr>
          <xdr:cNvSpPr>
            <a:spLocks noChangeShapeType="1"/>
          </xdr:cNvSpPr>
        </xdr:nvSpPr>
        <xdr:spPr bwMode="auto">
          <a:xfrm>
            <a:off x="175" y="846"/>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Line 98">
            <a:extLst>
              <a:ext uri="{FF2B5EF4-FFF2-40B4-BE49-F238E27FC236}">
                <a16:creationId xmlns:a16="http://schemas.microsoft.com/office/drawing/2014/main" id="{00000000-0008-0000-0500-000063000000}"/>
              </a:ext>
            </a:extLst>
          </xdr:cNvPr>
          <xdr:cNvSpPr>
            <a:spLocks noChangeShapeType="1"/>
          </xdr:cNvSpPr>
        </xdr:nvSpPr>
        <xdr:spPr bwMode="auto">
          <a:xfrm>
            <a:off x="89" y="846"/>
            <a:ext cx="0" cy="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2</xdr:col>
      <xdr:colOff>101716</xdr:colOff>
      <xdr:row>25</xdr:row>
      <xdr:rowOff>15801</xdr:rowOff>
    </xdr:from>
    <xdr:to>
      <xdr:col>9</xdr:col>
      <xdr:colOff>201362</xdr:colOff>
      <xdr:row>32</xdr:row>
      <xdr:rowOff>15800</xdr:rowOff>
    </xdr:to>
    <xdr:pic>
      <xdr:nvPicPr>
        <xdr:cNvPr id="105" name="Picture 108">
          <a:extLst>
            <a:ext uri="{FF2B5EF4-FFF2-40B4-BE49-F238E27FC236}">
              <a16:creationId xmlns:a16="http://schemas.microsoft.com/office/drawing/2014/main" id="{00000000-0008-0000-0500-00006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8091" y="4568751"/>
          <a:ext cx="1766521" cy="1266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171450</xdr:colOff>
      <xdr:row>40</xdr:row>
      <xdr:rowOff>19050</xdr:rowOff>
    </xdr:from>
    <xdr:to>
      <xdr:col>20</xdr:col>
      <xdr:colOff>180975</xdr:colOff>
      <xdr:row>41</xdr:row>
      <xdr:rowOff>76200</xdr:rowOff>
    </xdr:to>
    <xdr:pic>
      <xdr:nvPicPr>
        <xdr:cNvPr id="106" name="Picture 109">
          <a:extLst>
            <a:ext uri="{FF2B5EF4-FFF2-40B4-BE49-F238E27FC236}">
              <a16:creationId xmlns:a16="http://schemas.microsoft.com/office/drawing/2014/main" id="{00000000-0008-0000-0500-00006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57825" y="7267575"/>
          <a:ext cx="485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161925</xdr:colOff>
      <xdr:row>38</xdr:row>
      <xdr:rowOff>28575</xdr:rowOff>
    </xdr:from>
    <xdr:to>
      <xdr:col>23</xdr:col>
      <xdr:colOff>171450</xdr:colOff>
      <xdr:row>40</xdr:row>
      <xdr:rowOff>0</xdr:rowOff>
    </xdr:to>
    <xdr:pic>
      <xdr:nvPicPr>
        <xdr:cNvPr id="107" name="Picture 110">
          <a:extLst>
            <a:ext uri="{FF2B5EF4-FFF2-40B4-BE49-F238E27FC236}">
              <a16:creationId xmlns:a16="http://schemas.microsoft.com/office/drawing/2014/main" id="{00000000-0008-0000-0500-00006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62675" y="7019925"/>
          <a:ext cx="485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xdr:colOff>
      <xdr:row>3</xdr:row>
      <xdr:rowOff>66675</xdr:rowOff>
    </xdr:from>
    <xdr:to>
      <xdr:col>27</xdr:col>
      <xdr:colOff>200025</xdr:colOff>
      <xdr:row>5</xdr:row>
      <xdr:rowOff>66675</xdr:rowOff>
    </xdr:to>
    <xdr:sp macro="" textlink="">
      <xdr:nvSpPr>
        <xdr:cNvPr id="113" name="Text Box 116">
          <a:extLst>
            <a:ext uri="{FF2B5EF4-FFF2-40B4-BE49-F238E27FC236}">
              <a16:creationId xmlns:a16="http://schemas.microsoft.com/office/drawing/2014/main" id="{00000000-0008-0000-0500-000071000000}"/>
            </a:ext>
          </a:extLst>
        </xdr:cNvPr>
        <xdr:cNvSpPr txBox="1">
          <a:spLocks noChangeArrowheads="1"/>
        </xdr:cNvSpPr>
      </xdr:nvSpPr>
      <xdr:spPr bwMode="auto">
        <a:xfrm>
          <a:off x="1990725" y="581025"/>
          <a:ext cx="5638800" cy="342900"/>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45720" tIns="27432" rIns="45720" bIns="0" anchor="t" upright="1"/>
        <a:lstStyle/>
        <a:p>
          <a:pPr algn="ctr" rtl="1">
            <a:defRPr sz="1000"/>
          </a:pPr>
          <a:r>
            <a:rPr lang="ja-JP" altLang="en-US" sz="2000" b="0" i="0" strike="noStrike">
              <a:solidFill>
                <a:srgbClr val="000000"/>
              </a:solidFill>
              <a:latin typeface="ＭＳ Ｐゴシック"/>
              <a:ea typeface="ＭＳ Ｐゴシック"/>
            </a:rPr>
            <a:t>箱樋排水能力計算書（高排水システム）</a:t>
          </a:r>
        </a:p>
      </xdr:txBody>
    </xdr:sp>
    <xdr:clientData/>
  </xdr:twoCellAnchor>
  <xdr:twoCellAnchor>
    <xdr:from>
      <xdr:col>14</xdr:col>
      <xdr:colOff>85725</xdr:colOff>
      <xdr:row>10</xdr:row>
      <xdr:rowOff>66675</xdr:rowOff>
    </xdr:from>
    <xdr:to>
      <xdr:col>23</xdr:col>
      <xdr:colOff>247650</xdr:colOff>
      <xdr:row>10</xdr:row>
      <xdr:rowOff>66675</xdr:rowOff>
    </xdr:to>
    <xdr:sp macro="" textlink="">
      <xdr:nvSpPr>
        <xdr:cNvPr id="114" name="Line 174">
          <a:extLst>
            <a:ext uri="{FF2B5EF4-FFF2-40B4-BE49-F238E27FC236}">
              <a16:creationId xmlns:a16="http://schemas.microsoft.com/office/drawing/2014/main" id="{00000000-0008-0000-0500-000072000000}"/>
            </a:ext>
          </a:extLst>
        </xdr:cNvPr>
        <xdr:cNvSpPr>
          <a:spLocks noChangeShapeType="1"/>
        </xdr:cNvSpPr>
      </xdr:nvSpPr>
      <xdr:spPr bwMode="auto">
        <a:xfrm flipH="1">
          <a:off x="4419600" y="1828800"/>
          <a:ext cx="2295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76200</xdr:colOff>
      <xdr:row>10</xdr:row>
      <xdr:rowOff>76200</xdr:rowOff>
    </xdr:from>
    <xdr:to>
      <xdr:col>14</xdr:col>
      <xdr:colOff>76200</xdr:colOff>
      <xdr:row>11</xdr:row>
      <xdr:rowOff>114300</xdr:rowOff>
    </xdr:to>
    <xdr:sp macro="" textlink="">
      <xdr:nvSpPr>
        <xdr:cNvPr id="115" name="Line 175">
          <a:extLst>
            <a:ext uri="{FF2B5EF4-FFF2-40B4-BE49-F238E27FC236}">
              <a16:creationId xmlns:a16="http://schemas.microsoft.com/office/drawing/2014/main" id="{00000000-0008-0000-0500-000073000000}"/>
            </a:ext>
          </a:extLst>
        </xdr:cNvPr>
        <xdr:cNvSpPr>
          <a:spLocks noChangeShapeType="1"/>
        </xdr:cNvSpPr>
      </xdr:nvSpPr>
      <xdr:spPr bwMode="auto">
        <a:xfrm>
          <a:off x="4410075" y="183832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11</xdr:row>
      <xdr:rowOff>114300</xdr:rowOff>
    </xdr:from>
    <xdr:to>
      <xdr:col>14</xdr:col>
      <xdr:colOff>66675</xdr:colOff>
      <xdr:row>11</xdr:row>
      <xdr:rowOff>114300</xdr:rowOff>
    </xdr:to>
    <xdr:sp macro="" textlink="">
      <xdr:nvSpPr>
        <xdr:cNvPr id="116" name="Line 176">
          <a:extLst>
            <a:ext uri="{FF2B5EF4-FFF2-40B4-BE49-F238E27FC236}">
              <a16:creationId xmlns:a16="http://schemas.microsoft.com/office/drawing/2014/main" id="{00000000-0008-0000-0500-000074000000}"/>
            </a:ext>
          </a:extLst>
        </xdr:cNvPr>
        <xdr:cNvSpPr>
          <a:spLocks noChangeShapeType="1"/>
        </xdr:cNvSpPr>
      </xdr:nvSpPr>
      <xdr:spPr bwMode="auto">
        <a:xfrm flipH="1">
          <a:off x="4191000" y="2057400"/>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131888</xdr:colOff>
      <xdr:row>52</xdr:row>
      <xdr:rowOff>111369</xdr:rowOff>
    </xdr:from>
    <xdr:to>
      <xdr:col>9</xdr:col>
      <xdr:colOff>32656</xdr:colOff>
      <xdr:row>55</xdr:row>
      <xdr:rowOff>121940</xdr:rowOff>
    </xdr:to>
    <xdr:grpSp>
      <xdr:nvGrpSpPr>
        <xdr:cNvPr id="122" name="Group 103">
          <a:extLst>
            <a:ext uri="{FF2B5EF4-FFF2-40B4-BE49-F238E27FC236}">
              <a16:creationId xmlns:a16="http://schemas.microsoft.com/office/drawing/2014/main" id="{00000000-0008-0000-0500-00007A000000}"/>
            </a:ext>
          </a:extLst>
        </xdr:cNvPr>
        <xdr:cNvGrpSpPr>
          <a:grpSpLocks/>
        </xdr:cNvGrpSpPr>
      </xdr:nvGrpSpPr>
      <xdr:grpSpPr bwMode="auto">
        <a:xfrm>
          <a:off x="1457559" y="9328437"/>
          <a:ext cx="1362138" cy="532489"/>
          <a:chOff x="277" y="841"/>
          <a:chExt cx="153" cy="55"/>
        </a:xfrm>
      </xdr:grpSpPr>
      <xdr:sp macro="" textlink="">
        <xdr:nvSpPr>
          <xdr:cNvPr id="123" name="Rectangle 104">
            <a:extLst>
              <a:ext uri="{FF2B5EF4-FFF2-40B4-BE49-F238E27FC236}">
                <a16:creationId xmlns:a16="http://schemas.microsoft.com/office/drawing/2014/main" id="{00000000-0008-0000-0500-00007B000000}"/>
              </a:ext>
            </a:extLst>
          </xdr:cNvPr>
          <xdr:cNvSpPr>
            <a:spLocks noChangeArrowheads="1"/>
          </xdr:cNvSpPr>
        </xdr:nvSpPr>
        <xdr:spPr bwMode="auto">
          <a:xfrm>
            <a:off x="277" y="841"/>
            <a:ext cx="153"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■たてとい排水量の計算式（通常）</a:t>
            </a:r>
          </a:p>
        </xdr:txBody>
      </xdr:sp>
      <xdr:sp macro="" textlink="">
        <xdr:nvSpPr>
          <xdr:cNvPr id="124" name="Rectangle 105">
            <a:extLst>
              <a:ext uri="{FF2B5EF4-FFF2-40B4-BE49-F238E27FC236}">
                <a16:creationId xmlns:a16="http://schemas.microsoft.com/office/drawing/2014/main" id="{00000000-0008-0000-0500-00007C000000}"/>
              </a:ext>
            </a:extLst>
          </xdr:cNvPr>
          <xdr:cNvSpPr>
            <a:spLocks noChangeArrowheads="1"/>
          </xdr:cNvSpPr>
        </xdr:nvSpPr>
        <xdr:spPr bwMode="auto">
          <a:xfrm>
            <a:off x="293" y="862"/>
            <a:ext cx="81"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Ｑ＝Ｃ・Ａ・√２ｇｈ</a:t>
            </a:r>
          </a:p>
        </xdr:txBody>
      </xdr:sp>
      <xdr:sp macro="" textlink="">
        <xdr:nvSpPr>
          <xdr:cNvPr id="125" name="Rectangle 106">
            <a:extLst>
              <a:ext uri="{FF2B5EF4-FFF2-40B4-BE49-F238E27FC236}">
                <a16:creationId xmlns:a16="http://schemas.microsoft.com/office/drawing/2014/main" id="{00000000-0008-0000-0500-00007D000000}"/>
              </a:ext>
            </a:extLst>
          </xdr:cNvPr>
          <xdr:cNvSpPr>
            <a:spLocks noChangeArrowheads="1"/>
          </xdr:cNvSpPr>
        </xdr:nvSpPr>
        <xdr:spPr bwMode="auto">
          <a:xfrm>
            <a:off x="288" y="880"/>
            <a:ext cx="78" cy="16"/>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（トリチェリーの式）</a:t>
            </a:r>
          </a:p>
        </xdr:txBody>
      </xdr:sp>
    </xdr:grpSp>
    <xdr:clientData/>
  </xdr:twoCellAnchor>
  <xdr:oneCellAnchor>
    <xdr:from>
      <xdr:col>7</xdr:col>
      <xdr:colOff>107705</xdr:colOff>
      <xdr:row>53</xdr:row>
      <xdr:rowOff>131883</xdr:rowOff>
    </xdr:from>
    <xdr:ext cx="1701428" cy="685316"/>
    <xdr:sp macro="" textlink="">
      <xdr:nvSpPr>
        <xdr:cNvPr id="126" name="Text Box 107">
          <a:extLst>
            <a:ext uri="{FF2B5EF4-FFF2-40B4-BE49-F238E27FC236}">
              <a16:creationId xmlns:a16="http://schemas.microsoft.com/office/drawing/2014/main" id="{00000000-0008-0000-0500-00007E000000}"/>
            </a:ext>
          </a:extLst>
        </xdr:cNvPr>
        <xdr:cNvSpPr txBox="1">
          <a:spLocks noChangeArrowheads="1"/>
        </xdr:cNvSpPr>
      </xdr:nvSpPr>
      <xdr:spPr bwMode="auto">
        <a:xfrm>
          <a:off x="2796686" y="9503018"/>
          <a:ext cx="1701428" cy="685316"/>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800" b="0" i="0" strike="noStrike">
              <a:solidFill>
                <a:srgbClr val="000000"/>
              </a:solidFill>
              <a:latin typeface="MS UI Gothic"/>
              <a:ea typeface="MS UI Gothic"/>
            </a:rPr>
            <a:t>Q=</a:t>
          </a:r>
          <a:r>
            <a:rPr lang="ja-JP" altLang="en-US" sz="800" b="0" i="0" strike="noStrike">
              <a:solidFill>
                <a:srgbClr val="000000"/>
              </a:solidFill>
              <a:latin typeface="MS UI Gothic"/>
              <a:ea typeface="MS UI Gothic"/>
            </a:rPr>
            <a:t>たてとい排水量</a:t>
          </a:r>
          <a:r>
            <a:rPr lang="en-US" altLang="ja-JP" sz="800" b="0" i="0" strike="noStrike">
              <a:solidFill>
                <a:srgbClr val="000000"/>
              </a:solidFill>
              <a:latin typeface="MS UI Gothic"/>
              <a:ea typeface="MS UI Gothic"/>
            </a:rPr>
            <a:t>〔㎝</a:t>
          </a:r>
          <a:r>
            <a:rPr lang="en-US" altLang="ja-JP" sz="800" b="0" i="0" strike="noStrike" baseline="30000">
              <a:solidFill>
                <a:srgbClr val="000000"/>
              </a:solidFill>
              <a:latin typeface="MS UI Gothic"/>
              <a:ea typeface="MS UI Gothic"/>
            </a:rPr>
            <a:t>3</a:t>
          </a:r>
          <a:r>
            <a:rPr lang="en-US" altLang="ja-JP" sz="800" b="0" i="0" strike="noStrike">
              <a:solidFill>
                <a:srgbClr val="000000"/>
              </a:solidFill>
              <a:latin typeface="MS UI Gothic"/>
              <a:ea typeface="MS UI Gothic"/>
            </a:rPr>
            <a:t>/s〕</a:t>
          </a:r>
        </a:p>
        <a:p>
          <a:pPr algn="l" rtl="0">
            <a:defRPr sz="1000"/>
          </a:pPr>
          <a:r>
            <a:rPr lang="en-US" altLang="ja-JP" sz="800" b="0" i="0" strike="noStrike">
              <a:solidFill>
                <a:srgbClr val="000000"/>
              </a:solidFill>
              <a:latin typeface="MS UI Gothic"/>
              <a:ea typeface="MS UI Gothic"/>
            </a:rPr>
            <a:t>C =</a:t>
          </a:r>
          <a:r>
            <a:rPr lang="ja-JP" altLang="en-US" sz="800" b="0" i="0" strike="noStrike">
              <a:solidFill>
                <a:srgbClr val="000000"/>
              </a:solidFill>
              <a:latin typeface="MS UI Gothic"/>
              <a:ea typeface="MS UI Gothic"/>
            </a:rPr>
            <a:t>流量係数</a:t>
          </a:r>
          <a:r>
            <a:rPr lang="en-US" altLang="ja-JP" sz="800" b="0" i="0" strike="noStrike">
              <a:solidFill>
                <a:srgbClr val="000000"/>
              </a:solidFill>
              <a:latin typeface="MS UI Gothic"/>
              <a:ea typeface="MS UI Gothic"/>
            </a:rPr>
            <a:t>〔=0.6〕</a:t>
          </a:r>
        </a:p>
        <a:p>
          <a:pPr algn="l" rtl="0">
            <a:defRPr sz="1000"/>
          </a:pPr>
          <a:r>
            <a:rPr lang="ja-JP" altLang="en-US" sz="800" b="0" i="0" strike="noStrike">
              <a:solidFill>
                <a:srgbClr val="000000"/>
              </a:solidFill>
              <a:latin typeface="MS UI Gothic"/>
              <a:ea typeface="MS UI Gothic"/>
            </a:rPr>
            <a:t>Ａ</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たてとい排水有効断面積</a:t>
          </a:r>
          <a:r>
            <a:rPr lang="en-US" altLang="ja-JP" sz="800" b="0" i="0" strike="noStrike">
              <a:solidFill>
                <a:srgbClr val="000000"/>
              </a:solidFill>
              <a:latin typeface="MS UI Gothic"/>
              <a:ea typeface="MS UI Gothic"/>
            </a:rPr>
            <a:t>〔㎝</a:t>
          </a:r>
          <a:r>
            <a:rPr lang="en-US" altLang="ja-JP" sz="800" b="0" i="0" strike="noStrike" baseline="30000">
              <a:solidFill>
                <a:srgbClr val="000000"/>
              </a:solidFill>
              <a:latin typeface="MS UI Gothic"/>
              <a:ea typeface="MS UI Gothic"/>
            </a:rPr>
            <a:t>2</a:t>
          </a:r>
          <a:r>
            <a:rPr lang="en-US" altLang="ja-JP" sz="800" b="0" i="0" strike="noStrike">
              <a:solidFill>
                <a:srgbClr val="000000"/>
              </a:solidFill>
              <a:latin typeface="MS UI Gothic"/>
              <a:ea typeface="MS UI Gothic"/>
            </a:rPr>
            <a:t>〕</a:t>
          </a:r>
        </a:p>
        <a:p>
          <a:pPr algn="l" rtl="0">
            <a:defRPr sz="1000"/>
          </a:pPr>
          <a:r>
            <a:rPr lang="ja-JP" altLang="en-US" sz="800" b="0" i="0" strike="noStrike">
              <a:solidFill>
                <a:srgbClr val="000000"/>
              </a:solidFill>
              <a:latin typeface="MS UI Gothic"/>
              <a:ea typeface="MS UI Gothic"/>
            </a:rPr>
            <a:t>ｇ </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重力加速度</a:t>
          </a:r>
          <a:r>
            <a:rPr lang="en-US" altLang="ja-JP" sz="800" b="0" i="0" strike="noStrike">
              <a:solidFill>
                <a:srgbClr val="000000"/>
              </a:solidFill>
              <a:latin typeface="MS UI Gothic"/>
              <a:ea typeface="MS UI Gothic"/>
            </a:rPr>
            <a:t>〔=980㎝/s</a:t>
          </a:r>
          <a:r>
            <a:rPr lang="en-US" altLang="ja-JP" sz="800" b="0" i="0" strike="noStrike" baseline="30000">
              <a:solidFill>
                <a:srgbClr val="000000"/>
              </a:solidFill>
              <a:latin typeface="MS UI Gothic"/>
              <a:ea typeface="MS UI Gothic"/>
            </a:rPr>
            <a:t>2</a:t>
          </a:r>
          <a:r>
            <a:rPr lang="en-US" altLang="ja-JP" sz="800" b="0" i="0" strike="noStrike">
              <a:solidFill>
                <a:srgbClr val="000000"/>
              </a:solidFill>
              <a:latin typeface="MS UI Gothic"/>
              <a:ea typeface="MS UI Gothic"/>
            </a:rPr>
            <a:t>〕</a:t>
          </a:r>
        </a:p>
        <a:p>
          <a:pPr algn="l" rtl="0">
            <a:defRPr sz="1000"/>
          </a:pPr>
          <a:r>
            <a:rPr lang="ja-JP" altLang="en-US" sz="800" b="0" i="0" strike="noStrike">
              <a:solidFill>
                <a:srgbClr val="000000"/>
              </a:solidFill>
              <a:latin typeface="MS UI Gothic"/>
              <a:ea typeface="MS UI Gothic"/>
            </a:rPr>
            <a:t>ｈ </a:t>
          </a:r>
          <a:r>
            <a:rPr lang="en-US" altLang="ja-JP" sz="800" b="0" i="0" strike="noStrike">
              <a:solidFill>
                <a:srgbClr val="000000"/>
              </a:solidFill>
              <a:latin typeface="MS UI Gothic"/>
              <a:ea typeface="MS UI Gothic"/>
            </a:rPr>
            <a:t>=</a:t>
          </a:r>
          <a:r>
            <a:rPr lang="ja-JP" altLang="en-US" sz="800" b="0" i="0" strike="noStrike">
              <a:solidFill>
                <a:srgbClr val="000000"/>
              </a:solidFill>
              <a:latin typeface="MS UI Gothic"/>
              <a:ea typeface="MS UI Gothic"/>
            </a:rPr>
            <a:t>軒とい潤辺高さ</a:t>
          </a:r>
          <a:r>
            <a:rPr lang="en-US" altLang="ja-JP" sz="800" b="0" i="0" strike="noStrike">
              <a:solidFill>
                <a:srgbClr val="000000"/>
              </a:solidFill>
              <a:latin typeface="MS UI Gothic"/>
              <a:ea typeface="MS UI Gothic"/>
            </a:rPr>
            <a:t>〔㎝〕 ※1㍑=1,000㎝</a:t>
          </a:r>
          <a:r>
            <a:rPr lang="en-US" altLang="ja-JP" sz="800" b="0" i="0" strike="noStrike" baseline="30000">
              <a:solidFill>
                <a:srgbClr val="000000"/>
              </a:solidFill>
              <a:latin typeface="MS UI Gothic"/>
              <a:ea typeface="MS UI Gothic"/>
            </a:rPr>
            <a:t>3</a:t>
          </a:r>
        </a:p>
      </xdr:txBody>
    </xdr:sp>
    <xdr:clientData/>
  </xdr:oneCellAnchor>
  <xdr:twoCellAnchor>
    <xdr:from>
      <xdr:col>21</xdr:col>
      <xdr:colOff>219075</xdr:colOff>
      <xdr:row>53</xdr:row>
      <xdr:rowOff>104775</xdr:rowOff>
    </xdr:from>
    <xdr:to>
      <xdr:col>29</xdr:col>
      <xdr:colOff>200025</xdr:colOff>
      <xdr:row>55</xdr:row>
      <xdr:rowOff>0</xdr:rowOff>
    </xdr:to>
    <xdr:grpSp>
      <xdr:nvGrpSpPr>
        <xdr:cNvPr id="127" name="Group 113">
          <a:extLst>
            <a:ext uri="{FF2B5EF4-FFF2-40B4-BE49-F238E27FC236}">
              <a16:creationId xmlns:a16="http://schemas.microsoft.com/office/drawing/2014/main" id="{00000000-0008-0000-0500-00007F000000}"/>
            </a:ext>
          </a:extLst>
        </xdr:cNvPr>
        <xdr:cNvGrpSpPr>
          <a:grpSpLocks/>
        </xdr:cNvGrpSpPr>
      </xdr:nvGrpSpPr>
      <xdr:grpSpPr bwMode="auto">
        <a:xfrm>
          <a:off x="5503702" y="9488857"/>
          <a:ext cx="1658707" cy="250129"/>
          <a:chOff x="962" y="999"/>
          <a:chExt cx="197" cy="27"/>
        </a:xfrm>
      </xdr:grpSpPr>
      <xdr:pic>
        <xdr:nvPicPr>
          <xdr:cNvPr id="128" name="Picture 114">
            <a:extLst>
              <a:ext uri="{FF2B5EF4-FFF2-40B4-BE49-F238E27FC236}">
                <a16:creationId xmlns:a16="http://schemas.microsoft.com/office/drawing/2014/main" id="{00000000-0008-0000-0500-00008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62" y="999"/>
            <a:ext cx="89"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9" name="Line 115">
            <a:extLst>
              <a:ext uri="{FF2B5EF4-FFF2-40B4-BE49-F238E27FC236}">
                <a16:creationId xmlns:a16="http://schemas.microsoft.com/office/drawing/2014/main" id="{00000000-0008-0000-0500-000081000000}"/>
              </a:ext>
            </a:extLst>
          </xdr:cNvPr>
          <xdr:cNvSpPr>
            <a:spLocks noChangeShapeType="1"/>
          </xdr:cNvSpPr>
        </xdr:nvSpPr>
        <xdr:spPr bwMode="auto">
          <a:xfrm>
            <a:off x="985" y="1000"/>
            <a:ext cx="17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43962</xdr:colOff>
      <xdr:row>52</xdr:row>
      <xdr:rowOff>80597</xdr:rowOff>
    </xdr:from>
    <xdr:to>
      <xdr:col>30</xdr:col>
      <xdr:colOff>51289</xdr:colOff>
      <xdr:row>58</xdr:row>
      <xdr:rowOff>21981</xdr:rowOff>
    </xdr:to>
    <xdr:sp macro="" textlink="">
      <xdr:nvSpPr>
        <xdr:cNvPr id="110" name="正方形/長方形 109">
          <a:extLst>
            <a:ext uri="{FF2B5EF4-FFF2-40B4-BE49-F238E27FC236}">
              <a16:creationId xmlns:a16="http://schemas.microsoft.com/office/drawing/2014/main" id="{00000000-0008-0000-0500-00006E000000}"/>
            </a:ext>
          </a:extLst>
        </xdr:cNvPr>
        <xdr:cNvSpPr/>
      </xdr:nvSpPr>
      <xdr:spPr>
        <a:xfrm>
          <a:off x="1524000" y="9283212"/>
          <a:ext cx="6777404" cy="981807"/>
        </a:xfrm>
        <a:prstGeom prst="rect">
          <a:avLst/>
        </a:prstGeom>
        <a:noFill/>
        <a:ln>
          <a:solidFill>
            <a:schemeClr val="bg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195628</xdr:colOff>
      <xdr:row>27</xdr:row>
      <xdr:rowOff>88653</xdr:rowOff>
    </xdr:from>
    <xdr:to>
      <xdr:col>9</xdr:col>
      <xdr:colOff>209549</xdr:colOff>
      <xdr:row>27</xdr:row>
      <xdr:rowOff>104774</xdr:rowOff>
    </xdr:to>
    <xdr:sp macro="" textlink="">
      <xdr:nvSpPr>
        <xdr:cNvPr id="143" name="Line 112">
          <a:extLst>
            <a:ext uri="{FF2B5EF4-FFF2-40B4-BE49-F238E27FC236}">
              <a16:creationId xmlns:a16="http://schemas.microsoft.com/office/drawing/2014/main" id="{00000000-0008-0000-0500-00008F000000}"/>
            </a:ext>
          </a:extLst>
        </xdr:cNvPr>
        <xdr:cNvSpPr>
          <a:spLocks noChangeShapeType="1"/>
        </xdr:cNvSpPr>
      </xdr:nvSpPr>
      <xdr:spPr bwMode="auto">
        <a:xfrm flipH="1" flipV="1">
          <a:off x="2624503" y="5003553"/>
          <a:ext cx="728296" cy="16121"/>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123825</xdr:colOff>
      <xdr:row>31</xdr:row>
      <xdr:rowOff>123824</xdr:rowOff>
    </xdr:from>
    <xdr:to>
      <xdr:col>5</xdr:col>
      <xdr:colOff>219075</xdr:colOff>
      <xdr:row>32</xdr:row>
      <xdr:rowOff>133348</xdr:rowOff>
    </xdr:to>
    <xdr:sp macro="" textlink="">
      <xdr:nvSpPr>
        <xdr:cNvPr id="147" name="Line 112">
          <a:extLst>
            <a:ext uri="{FF2B5EF4-FFF2-40B4-BE49-F238E27FC236}">
              <a16:creationId xmlns:a16="http://schemas.microsoft.com/office/drawing/2014/main" id="{00000000-0008-0000-0500-000093000000}"/>
            </a:ext>
          </a:extLst>
        </xdr:cNvPr>
        <xdr:cNvSpPr>
          <a:spLocks noChangeShapeType="1"/>
        </xdr:cNvSpPr>
      </xdr:nvSpPr>
      <xdr:spPr bwMode="auto">
        <a:xfrm flipH="1" flipV="1">
          <a:off x="2076450" y="5762624"/>
          <a:ext cx="333375" cy="190499"/>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47626</xdr:colOff>
      <xdr:row>50</xdr:row>
      <xdr:rowOff>68141</xdr:rowOff>
    </xdr:from>
    <xdr:ext cx="7071212" cy="485261"/>
    <xdr:sp macro="" textlink="">
      <xdr:nvSpPr>
        <xdr:cNvPr id="118" name="Text Box 107">
          <a:extLst>
            <a:ext uri="{FF2B5EF4-FFF2-40B4-BE49-F238E27FC236}">
              <a16:creationId xmlns:a16="http://schemas.microsoft.com/office/drawing/2014/main" id="{00000000-0008-0000-0500-000076000000}"/>
            </a:ext>
          </a:extLst>
        </xdr:cNvPr>
        <xdr:cNvSpPr txBox="1">
          <a:spLocks noChangeArrowheads="1"/>
        </xdr:cNvSpPr>
      </xdr:nvSpPr>
      <xdr:spPr bwMode="auto">
        <a:xfrm>
          <a:off x="1373506" y="8800661"/>
          <a:ext cx="7071212" cy="485261"/>
        </a:xfrm>
        <a:prstGeom prst="rect">
          <a:avLst/>
        </a:prstGeom>
        <a:noFill/>
        <a:ln w="9525">
          <a:noFill/>
          <a:miter lim="800000"/>
          <a:headEnd/>
          <a:tailEnd/>
        </a:ln>
      </xdr:spPr>
      <xdr:txBody>
        <a:bodyPr wrap="square" lIns="18288" tIns="18288" rIns="0" bIns="0" anchor="t" upright="1">
          <a:spAutoFit/>
        </a:bodyPr>
        <a:lstStyle/>
        <a:p>
          <a:pPr algn="l" rtl="0">
            <a:defRPr sz="1000"/>
          </a:pPr>
          <a:r>
            <a:rPr lang="ja-JP" altLang="en-US" sz="900" b="0" i="0" strike="noStrike">
              <a:solidFill>
                <a:srgbClr val="000000"/>
              </a:solidFill>
              <a:latin typeface="MS UI Gothic"/>
              <a:ea typeface="MS UI Gothic"/>
            </a:rPr>
            <a:t>大型雨とい高排水システムはサイホン現象を発生させます。通常の排水計算式が当てはまらないため対応投影面積に対して</a:t>
          </a:r>
          <a:r>
            <a:rPr lang="ja-JP" altLang="en-US" sz="900" b="1" i="0" strike="noStrike">
              <a:solidFill>
                <a:srgbClr val="000000"/>
              </a:solidFill>
              <a:latin typeface="MS UI Gothic"/>
              <a:ea typeface="MS UI Gothic"/>
            </a:rPr>
            <a:t>実測値で</a:t>
          </a:r>
          <a:endParaRPr lang="en-US" altLang="ja-JP" sz="900" b="0" i="0" strike="noStrike">
            <a:solidFill>
              <a:srgbClr val="000000"/>
            </a:solidFill>
            <a:latin typeface="MS UI Gothic"/>
            <a:ea typeface="MS UI Gothic"/>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900" b="1" i="0" strike="noStrike">
              <a:solidFill>
                <a:srgbClr val="000000"/>
              </a:solidFill>
              <a:latin typeface="MS UI Gothic"/>
              <a:ea typeface="MS UI Gothic"/>
            </a:rPr>
            <a:t>表示しています</a:t>
          </a:r>
          <a:r>
            <a:rPr lang="ja-JP" altLang="en-US" sz="900" b="0" i="0" strike="noStrike">
              <a:solidFill>
                <a:srgbClr val="000000"/>
              </a:solidFill>
              <a:latin typeface="MS UI Gothic"/>
              <a:ea typeface="MS UI Gothic"/>
            </a:rPr>
            <a:t>。</a:t>
          </a:r>
          <a:r>
            <a:rPr lang="ja-JP" altLang="ja-JP" sz="900" b="0" i="0">
              <a:effectLst/>
              <a:latin typeface="+mn-lt"/>
              <a:ea typeface="+mn-ea"/>
              <a:cs typeface="+mn-cs"/>
            </a:rPr>
            <a:t>ただし、サイホンが発生しない条件での排水能力は以下の従来の雨とい排水計算と同じ考え方となります。</a:t>
          </a:r>
          <a:endParaRPr lang="ja-JP" altLang="ja-JP" sz="900">
            <a:effectLst/>
          </a:endParaRPr>
        </a:p>
        <a:p>
          <a:pPr algn="l" rtl="0">
            <a:defRPr sz="1000"/>
          </a:pPr>
          <a:endParaRPr lang="en-US" altLang="ja-JP" sz="900" b="0" i="0" strike="noStrike" baseline="30000">
            <a:solidFill>
              <a:srgbClr val="000000"/>
            </a:solidFill>
            <a:latin typeface="MS UI Gothic"/>
            <a:ea typeface="MS UI Gothic"/>
          </a:endParaRPr>
        </a:p>
      </xdr:txBody>
    </xdr:sp>
    <xdr:clientData/>
  </xdr:oneCellAnchor>
  <xdr:twoCellAnchor>
    <xdr:from>
      <xdr:col>34</xdr:col>
      <xdr:colOff>13570</xdr:colOff>
      <xdr:row>18</xdr:row>
      <xdr:rowOff>125260</xdr:rowOff>
    </xdr:from>
    <xdr:to>
      <xdr:col>63</xdr:col>
      <xdr:colOff>147783</xdr:colOff>
      <xdr:row>46</xdr:row>
      <xdr:rowOff>42201</xdr:rowOff>
    </xdr:to>
    <xdr:grpSp>
      <xdr:nvGrpSpPr>
        <xdr:cNvPr id="101" name="グループ化 100"/>
        <xdr:cNvGrpSpPr/>
      </xdr:nvGrpSpPr>
      <xdr:grpSpPr>
        <a:xfrm>
          <a:off x="8082419" y="3392465"/>
          <a:ext cx="6209337" cy="4781215"/>
          <a:chOff x="8353816" y="5814164"/>
          <a:chExt cx="6209337" cy="4781215"/>
        </a:xfrm>
      </xdr:grpSpPr>
      <xdr:sp macro="" textlink="">
        <xdr:nvSpPr>
          <xdr:cNvPr id="120" name="フリーフォーム 119"/>
          <xdr:cNvSpPr/>
        </xdr:nvSpPr>
        <xdr:spPr>
          <a:xfrm>
            <a:off x="8353816" y="5814164"/>
            <a:ext cx="6209337" cy="4781215"/>
          </a:xfrm>
          <a:custGeom>
            <a:avLst/>
            <a:gdLst>
              <a:gd name="connsiteX0" fmla="*/ 0 w 6311515"/>
              <a:gd name="connsiteY0" fmla="*/ 3609878 h 3632969"/>
              <a:gd name="connsiteX1" fmla="*/ 369454 w 6311515"/>
              <a:gd name="connsiteY1" fmla="*/ 3502121 h 3632969"/>
              <a:gd name="connsiteX2" fmla="*/ 369454 w 6311515"/>
              <a:gd name="connsiteY2" fmla="*/ 0 h 3632969"/>
              <a:gd name="connsiteX3" fmla="*/ 6311515 w 6311515"/>
              <a:gd name="connsiteY3" fmla="*/ 0 h 3632969"/>
              <a:gd name="connsiteX4" fmla="*/ 6311515 w 6311515"/>
              <a:gd name="connsiteY4" fmla="*/ 3632969 h 3632969"/>
              <a:gd name="connsiteX5" fmla="*/ 384848 w 6311515"/>
              <a:gd name="connsiteY5" fmla="*/ 3632969 h 3632969"/>
              <a:gd name="connsiteX6" fmla="*/ 0 w 6311515"/>
              <a:gd name="connsiteY6" fmla="*/ 3609878 h 36329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11515" h="3632969">
                <a:moveTo>
                  <a:pt x="0" y="3609878"/>
                </a:moveTo>
                <a:lnTo>
                  <a:pt x="369454" y="3502121"/>
                </a:lnTo>
                <a:lnTo>
                  <a:pt x="369454" y="0"/>
                </a:lnTo>
                <a:lnTo>
                  <a:pt x="6311515" y="0"/>
                </a:lnTo>
                <a:lnTo>
                  <a:pt x="6311515" y="3632969"/>
                </a:lnTo>
                <a:lnTo>
                  <a:pt x="384848" y="3632969"/>
                </a:lnTo>
                <a:lnTo>
                  <a:pt x="0" y="3609878"/>
                </a:lnTo>
                <a:close/>
              </a:path>
            </a:pathLst>
          </a:cu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0" name="図 99">
            <a:extLst>
              <a:ext uri="{FF2B5EF4-FFF2-40B4-BE49-F238E27FC236}">
                <a16:creationId xmlns:a16="http://schemas.microsoft.com/office/drawing/2014/main" id="{00000000-0008-0000-0500-000064000000}"/>
              </a:ext>
            </a:extLst>
          </xdr:cNvPr>
          <xdr:cNvPicPr>
            <a:picLocks noChangeAspect="1"/>
          </xdr:cNvPicPr>
        </xdr:nvPicPr>
        <xdr:blipFill>
          <a:blip xmlns:r="http://schemas.openxmlformats.org/officeDocument/2006/relationships" r:embed="rId5"/>
          <a:stretch>
            <a:fillRect/>
          </a:stretch>
        </xdr:blipFill>
        <xdr:spPr>
          <a:xfrm>
            <a:off x="8776309" y="5895167"/>
            <a:ext cx="5734148" cy="4647573"/>
          </a:xfrm>
          <a:prstGeom prst="rect">
            <a:avLst/>
          </a:prstGeom>
        </xdr:spPr>
      </xdr:pic>
    </xdr:grpSp>
    <xdr:clientData/>
  </xdr:twoCellAnchor>
  <xdr:twoCellAnchor>
    <xdr:from>
      <xdr:col>45</xdr:col>
      <xdr:colOff>83508</xdr:colOff>
      <xdr:row>19</xdr:row>
      <xdr:rowOff>62630</xdr:rowOff>
    </xdr:from>
    <xdr:to>
      <xdr:col>62</xdr:col>
      <xdr:colOff>62631</xdr:colOff>
      <xdr:row>20</xdr:row>
      <xdr:rowOff>135698</xdr:rowOff>
    </xdr:to>
    <xdr:sp macro="" textlink="">
      <xdr:nvSpPr>
        <xdr:cNvPr id="102" name="テキスト ボックス 101"/>
        <xdr:cNvSpPr txBox="1"/>
      </xdr:nvSpPr>
      <xdr:spPr>
        <a:xfrm>
          <a:off x="10469672" y="3517726"/>
          <a:ext cx="3528164" cy="260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たてといの長さにより排水能力は変わります。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9525</xdr:colOff>
      <xdr:row>26</xdr:row>
      <xdr:rowOff>161925</xdr:rowOff>
    </xdr:from>
    <xdr:to>
      <xdr:col>11</xdr:col>
      <xdr:colOff>9525</xdr:colOff>
      <xdr:row>27</xdr:row>
      <xdr:rowOff>66675</xdr:rowOff>
    </xdr:to>
    <xdr:sp macro="" textlink="">
      <xdr:nvSpPr>
        <xdr:cNvPr id="5421" name="Rectangle 1">
          <a:extLst>
            <a:ext uri="{FF2B5EF4-FFF2-40B4-BE49-F238E27FC236}">
              <a16:creationId xmlns:a16="http://schemas.microsoft.com/office/drawing/2014/main" id="{00000000-0008-0000-0600-00002D150000}"/>
            </a:ext>
          </a:extLst>
        </xdr:cNvPr>
        <xdr:cNvSpPr>
          <a:spLocks noChangeArrowheads="1"/>
        </xdr:cNvSpPr>
      </xdr:nvSpPr>
      <xdr:spPr bwMode="auto">
        <a:xfrm>
          <a:off x="3562350" y="4657725"/>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29</xdr:row>
      <xdr:rowOff>38100</xdr:rowOff>
    </xdr:from>
    <xdr:ext cx="31291" cy="133370"/>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3324225" y="5114925"/>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editAs="oneCell">
    <xdr:from>
      <xdr:col>11</xdr:col>
      <xdr:colOff>9525</xdr:colOff>
      <xdr:row>25</xdr:row>
      <xdr:rowOff>123825</xdr:rowOff>
    </xdr:from>
    <xdr:to>
      <xdr:col>11</xdr:col>
      <xdr:colOff>9525</xdr:colOff>
      <xdr:row>26</xdr:row>
      <xdr:rowOff>85725</xdr:rowOff>
    </xdr:to>
    <xdr:sp macro="" textlink="">
      <xdr:nvSpPr>
        <xdr:cNvPr id="5423" name="Rectangle 3">
          <a:extLst>
            <a:ext uri="{FF2B5EF4-FFF2-40B4-BE49-F238E27FC236}">
              <a16:creationId xmlns:a16="http://schemas.microsoft.com/office/drawing/2014/main" id="{00000000-0008-0000-0600-00002F150000}"/>
            </a:ext>
          </a:extLst>
        </xdr:cNvPr>
        <xdr:cNvSpPr>
          <a:spLocks noChangeArrowheads="1"/>
        </xdr:cNvSpPr>
      </xdr:nvSpPr>
      <xdr:spPr bwMode="auto">
        <a:xfrm>
          <a:off x="3562350" y="44386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9525</xdr:colOff>
      <xdr:row>31</xdr:row>
      <xdr:rowOff>152400</xdr:rowOff>
    </xdr:from>
    <xdr:ext cx="31291" cy="133370"/>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bwMode="auto">
        <a:xfrm>
          <a:off x="3324225" y="5591175"/>
          <a:ext cx="31291"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MS UI Gothic"/>
              <a:ea typeface="MS UI Gothic"/>
            </a:rPr>
            <a:t> </a:t>
          </a:r>
        </a:p>
      </xdr:txBody>
    </xdr:sp>
    <xdr:clientData/>
  </xdr:oneCellAnchor>
  <xdr:twoCellAnchor>
    <xdr:from>
      <xdr:col>10</xdr:col>
      <xdr:colOff>161925</xdr:colOff>
      <xdr:row>21</xdr:row>
      <xdr:rowOff>19050</xdr:rowOff>
    </xdr:from>
    <xdr:to>
      <xdr:col>27</xdr:col>
      <xdr:colOff>76200</xdr:colOff>
      <xdr:row>25</xdr:row>
      <xdr:rowOff>76200</xdr:rowOff>
    </xdr:to>
    <xdr:sp macro="" textlink="">
      <xdr:nvSpPr>
        <xdr:cNvPr id="6" name="Text Box 7">
          <a:extLst>
            <a:ext uri="{FF2B5EF4-FFF2-40B4-BE49-F238E27FC236}">
              <a16:creationId xmlns:a16="http://schemas.microsoft.com/office/drawing/2014/main" id="{00000000-0008-0000-0600-000006000000}"/>
            </a:ext>
          </a:extLst>
        </xdr:cNvPr>
        <xdr:cNvSpPr txBox="1">
          <a:spLocks noChangeArrowheads="1"/>
        </xdr:cNvSpPr>
      </xdr:nvSpPr>
      <xdr:spPr bwMode="auto">
        <a:xfrm>
          <a:off x="3457575" y="3609975"/>
          <a:ext cx="3971925" cy="781050"/>
        </a:xfrm>
        <a:prstGeom prst="rect">
          <a:avLst/>
        </a:prstGeom>
        <a:noFill/>
        <a:ln w="9525">
          <a:noFill/>
          <a:miter lim="800000"/>
          <a:headEnd/>
          <a:tailEnd/>
        </a:ln>
      </xdr:spPr>
      <xdr:txBody>
        <a:bodyPr vertOverflow="clip" wrap="square" lIns="27432" tIns="18288" rIns="0" bIns="0" anchor="t" upright="1"/>
        <a:lstStyle/>
        <a:p>
          <a:pPr algn="l" rtl="0">
            <a:lnSpc>
              <a:spcPts val="1100"/>
            </a:lnSpc>
            <a:defRPr sz="1000"/>
          </a:pPr>
          <a:r>
            <a:rPr lang="ja-JP" altLang="en-US" sz="1000" b="0" i="0" strike="noStrike">
              <a:solidFill>
                <a:srgbClr val="000000"/>
              </a:solidFill>
              <a:latin typeface="MS UI Gothic"/>
              <a:ea typeface="MS UI Gothic"/>
            </a:rPr>
            <a:t>■降雨量の計算式</a:t>
          </a:r>
          <a:endParaRPr lang="ja-JP" altLang="en-US" sz="900" b="0" i="0" strike="noStrike">
            <a:solidFill>
              <a:srgbClr val="000000"/>
            </a:solidFill>
            <a:latin typeface="MS UI Gothic"/>
            <a:ea typeface="MS UI Gothic"/>
          </a:endParaRP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ａ・</a:t>
          </a:r>
          <a:r>
            <a:rPr lang="en-US" altLang="ja-JP" sz="900" b="0" i="0" strike="noStrike">
              <a:solidFill>
                <a:srgbClr val="000000"/>
              </a:solidFill>
              <a:latin typeface="MS UI Gothic"/>
              <a:ea typeface="MS UI Gothic"/>
            </a:rPr>
            <a:t>S</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W=</a:t>
          </a: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ヶ所当りの屋根投影面積に降る雨量）</a:t>
          </a:r>
        </a:p>
        <a:p>
          <a:pPr algn="l" rtl="0">
            <a:lnSpc>
              <a:spcPts val="1000"/>
            </a:lnSpc>
            <a:defRPr sz="1000"/>
          </a:pPr>
          <a:r>
            <a:rPr lang="ja-JP" altLang="en-US" sz="900" b="0" i="0" strike="noStrike">
              <a:solidFill>
                <a:srgbClr val="000000"/>
              </a:solidFill>
              <a:latin typeface="MS UI Gothic"/>
              <a:ea typeface="MS UI Gothic"/>
            </a:rPr>
            <a:t>　　ａ </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降雨強度</a:t>
          </a:r>
          <a:r>
            <a:rPr lang="en-US" altLang="ja-JP" sz="900" b="0" i="0" strike="noStrike">
              <a:solidFill>
                <a:srgbClr val="000000"/>
              </a:solidFill>
              <a:latin typeface="MS UI Gothic"/>
              <a:ea typeface="MS UI Gothic"/>
            </a:rPr>
            <a:t>〔m/s〕</a:t>
          </a:r>
          <a:r>
            <a:rPr lang="ja-JP" altLang="en-US" sz="900" b="0" i="0" strike="noStrike">
              <a:solidFill>
                <a:srgbClr val="000000"/>
              </a:solidFill>
              <a:latin typeface="MS UI Gothic"/>
              <a:ea typeface="MS UI Gothic"/>
            </a:rPr>
            <a:t>（標準</a:t>
          </a:r>
          <a:r>
            <a:rPr lang="en-US" altLang="ja-JP" sz="900" b="0" i="0" strike="noStrike">
              <a:solidFill>
                <a:srgbClr val="000000"/>
              </a:solidFill>
              <a:latin typeface="MS UI Gothic"/>
              <a:ea typeface="MS UI Gothic"/>
            </a:rPr>
            <a:t>160㎜/</a:t>
          </a:r>
          <a:r>
            <a:rPr lang="ja-JP" altLang="en-US" sz="900" b="0" i="0" strike="noStrike">
              <a:solidFill>
                <a:srgbClr val="000000"/>
              </a:solidFill>
              <a:latin typeface="MS UI Gothic"/>
              <a:ea typeface="MS UI Gothic"/>
            </a:rPr>
            <a:t>ｈ</a:t>
          </a:r>
          <a:r>
            <a:rPr lang="en-US" altLang="ja-JP" sz="900" b="0" i="0" strike="noStrike">
              <a:solidFill>
                <a:srgbClr val="000000"/>
              </a:solidFill>
              <a:latin typeface="MS UI Gothic"/>
              <a:ea typeface="MS UI Gothic"/>
            </a:rPr>
            <a:t>=4.44×10</a:t>
          </a:r>
          <a:r>
            <a:rPr lang="en-US" altLang="ja-JP" sz="900" b="0" i="0" strike="noStrike" baseline="30000">
              <a:solidFill>
                <a:srgbClr val="000000"/>
              </a:solidFill>
              <a:latin typeface="MS UI Gothic"/>
              <a:ea typeface="MS UI Gothic"/>
            </a:rPr>
            <a:t>-5</a:t>
          </a:r>
          <a:r>
            <a:rPr lang="ja-JP" altLang="en-US" sz="900" b="0" i="0" strike="noStrike">
              <a:solidFill>
                <a:srgbClr val="000000"/>
              </a:solidFill>
              <a:latin typeface="MS UI Gothic"/>
              <a:ea typeface="MS UI Gothic"/>
            </a:rPr>
            <a:t>ｍ</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 =</a:t>
          </a:r>
          <a:r>
            <a:rPr lang="ja-JP" altLang="en-US" sz="900" b="0" i="0" strike="noStrike">
              <a:solidFill>
                <a:srgbClr val="000000"/>
              </a:solidFill>
              <a:latin typeface="MS UI Gothic"/>
              <a:ea typeface="MS UI Gothic"/>
            </a:rPr>
            <a:t>落し口</a:t>
          </a:r>
          <a:r>
            <a:rPr lang="en-US" altLang="ja-JP" sz="900" b="0" i="0" strike="noStrike">
              <a:solidFill>
                <a:srgbClr val="000000"/>
              </a:solidFill>
              <a:latin typeface="MS UI Gothic"/>
              <a:ea typeface="MS UI Gothic"/>
            </a:rPr>
            <a:t>1</a:t>
          </a:r>
          <a:r>
            <a:rPr lang="ja-JP" altLang="en-US" sz="900" b="0" i="0" strike="noStrike">
              <a:solidFill>
                <a:srgbClr val="000000"/>
              </a:solidFill>
              <a:latin typeface="MS UI Gothic"/>
              <a:ea typeface="MS UI Gothic"/>
            </a:rPr>
            <a:t>ヶ所当りの屋根投影面積</a:t>
          </a:r>
          <a:r>
            <a:rPr lang="en-US" altLang="ja-JP" sz="900" b="0" i="0" strike="noStrike">
              <a:solidFill>
                <a:srgbClr val="000000"/>
              </a:solidFill>
              <a:latin typeface="MS UI Gothic"/>
              <a:ea typeface="MS UI Gothic"/>
            </a:rPr>
            <a:t>〔㎡〕 </a:t>
          </a:r>
        </a:p>
        <a:p>
          <a:pPr algn="l" rtl="0">
            <a:lnSpc>
              <a:spcPts val="1000"/>
            </a:lnSpc>
            <a:defRPr sz="1000"/>
          </a:pP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S</a:t>
          </a:r>
          <a:r>
            <a:rPr lang="ja-JP" altLang="en-US" sz="900" b="0" i="0" strike="noStrike">
              <a:solidFill>
                <a:srgbClr val="000000"/>
              </a:solidFill>
              <a:latin typeface="MS UI Gothic"/>
              <a:ea typeface="MS UI Gothic"/>
            </a:rPr>
            <a:t>が数種ある場合は最大値のＳを基準とする） </a:t>
          </a:r>
          <a:r>
            <a:rPr lang="en-US" altLang="ja-JP" sz="900" b="0" i="0" strike="noStrike">
              <a:solidFill>
                <a:srgbClr val="000000"/>
              </a:solidFill>
              <a:latin typeface="MS UI Gothic"/>
              <a:ea typeface="MS UI Gothic"/>
            </a:rPr>
            <a:t>※1㍑=1×10</a:t>
          </a:r>
          <a:r>
            <a:rPr lang="en-US" altLang="ja-JP" sz="900" b="0" i="0" strike="noStrike" baseline="30000">
              <a:solidFill>
                <a:srgbClr val="000000"/>
              </a:solidFill>
              <a:latin typeface="MS UI Gothic"/>
              <a:ea typeface="MS UI Gothic"/>
            </a:rPr>
            <a:t>-3</a:t>
          </a:r>
          <a:r>
            <a:rPr lang="ja-JP" altLang="en-US" sz="900" b="0" i="0" strike="noStrike">
              <a:solidFill>
                <a:srgbClr val="000000"/>
              </a:solidFill>
              <a:latin typeface="MS UI Gothic"/>
              <a:ea typeface="MS UI Gothic"/>
            </a:rPr>
            <a:t>　</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p>
      </xdr:txBody>
    </xdr:sp>
    <xdr:clientData/>
  </xdr:twoCellAnchor>
  <xdr:twoCellAnchor>
    <xdr:from>
      <xdr:col>2</xdr:col>
      <xdr:colOff>200025</xdr:colOff>
      <xdr:row>22</xdr:row>
      <xdr:rowOff>0</xdr:rowOff>
    </xdr:from>
    <xdr:to>
      <xdr:col>9</xdr:col>
      <xdr:colOff>138402</xdr:colOff>
      <xdr:row>28</xdr:row>
      <xdr:rowOff>113810</xdr:rowOff>
    </xdr:to>
    <xdr:grpSp>
      <xdr:nvGrpSpPr>
        <xdr:cNvPr id="5426" name="Group 8">
          <a:extLst>
            <a:ext uri="{FF2B5EF4-FFF2-40B4-BE49-F238E27FC236}">
              <a16:creationId xmlns:a16="http://schemas.microsoft.com/office/drawing/2014/main" id="{00000000-0008-0000-0600-000032150000}"/>
            </a:ext>
          </a:extLst>
        </xdr:cNvPr>
        <xdr:cNvGrpSpPr>
          <a:grpSpLocks/>
        </xdr:cNvGrpSpPr>
      </xdr:nvGrpSpPr>
      <xdr:grpSpPr bwMode="auto">
        <a:xfrm>
          <a:off x="1464945" y="3749040"/>
          <a:ext cx="1431897" cy="1233950"/>
          <a:chOff x="743" y="154"/>
          <a:chExt cx="186" cy="137"/>
        </a:xfrm>
      </xdr:grpSpPr>
      <xdr:sp macro="" textlink="">
        <xdr:nvSpPr>
          <xdr:cNvPr id="5450" name="Line 9">
            <a:extLst>
              <a:ext uri="{FF2B5EF4-FFF2-40B4-BE49-F238E27FC236}">
                <a16:creationId xmlns:a16="http://schemas.microsoft.com/office/drawing/2014/main" id="{00000000-0008-0000-0600-00004A150000}"/>
              </a:ext>
            </a:extLst>
          </xdr:cNvPr>
          <xdr:cNvSpPr>
            <a:spLocks noChangeShapeType="1"/>
          </xdr:cNvSpPr>
        </xdr:nvSpPr>
        <xdr:spPr bwMode="auto">
          <a:xfrm>
            <a:off x="793" y="175"/>
            <a:ext cx="0" cy="4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451" name="Line 10">
            <a:extLst>
              <a:ext uri="{FF2B5EF4-FFF2-40B4-BE49-F238E27FC236}">
                <a16:creationId xmlns:a16="http://schemas.microsoft.com/office/drawing/2014/main" id="{00000000-0008-0000-0600-00004B150000}"/>
              </a:ext>
            </a:extLst>
          </xdr:cNvPr>
          <xdr:cNvSpPr>
            <a:spLocks noChangeShapeType="1"/>
          </xdr:cNvSpPr>
        </xdr:nvSpPr>
        <xdr:spPr bwMode="auto">
          <a:xfrm flipV="1">
            <a:off x="814" y="191"/>
            <a:ext cx="49"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2" name="Line 11">
            <a:extLst>
              <a:ext uri="{FF2B5EF4-FFF2-40B4-BE49-F238E27FC236}">
                <a16:creationId xmlns:a16="http://schemas.microsoft.com/office/drawing/2014/main" id="{00000000-0008-0000-0600-00004C150000}"/>
              </a:ext>
            </a:extLst>
          </xdr:cNvPr>
          <xdr:cNvSpPr>
            <a:spLocks noChangeShapeType="1"/>
          </xdr:cNvSpPr>
        </xdr:nvSpPr>
        <xdr:spPr bwMode="auto">
          <a:xfrm>
            <a:off x="866" y="191"/>
            <a:ext cx="1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3" name="Line 12">
            <a:extLst>
              <a:ext uri="{FF2B5EF4-FFF2-40B4-BE49-F238E27FC236}">
                <a16:creationId xmlns:a16="http://schemas.microsoft.com/office/drawing/2014/main" id="{00000000-0008-0000-0600-00004D150000}"/>
              </a:ext>
            </a:extLst>
          </xdr:cNvPr>
          <xdr:cNvSpPr>
            <a:spLocks noChangeShapeType="1"/>
          </xdr:cNvSpPr>
        </xdr:nvSpPr>
        <xdr:spPr bwMode="auto">
          <a:xfrm>
            <a:off x="866" y="238"/>
            <a:ext cx="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4" name="Freeform 13">
            <a:extLst>
              <a:ext uri="{FF2B5EF4-FFF2-40B4-BE49-F238E27FC236}">
                <a16:creationId xmlns:a16="http://schemas.microsoft.com/office/drawing/2014/main" id="{00000000-0008-0000-0600-00004E150000}"/>
              </a:ext>
            </a:extLst>
          </xdr:cNvPr>
          <xdr:cNvSpPr>
            <a:spLocks/>
          </xdr:cNvSpPr>
        </xdr:nvSpPr>
        <xdr:spPr bwMode="auto">
          <a:xfrm>
            <a:off x="743" y="218"/>
            <a:ext cx="120" cy="42"/>
          </a:xfrm>
          <a:custGeom>
            <a:avLst/>
            <a:gdLst>
              <a:gd name="T0" fmla="*/ 368 w 96"/>
              <a:gd name="T1" fmla="*/ 0 h 31"/>
              <a:gd name="T2" fmla="*/ 0 w 96"/>
              <a:gd name="T3" fmla="*/ 348 h 31"/>
              <a:gd name="T4" fmla="*/ 532 w 96"/>
              <a:gd name="T5" fmla="*/ 645 h 31"/>
              <a:gd name="T6" fmla="*/ 899 w 96"/>
              <a:gd name="T7" fmla="*/ 294 h 31"/>
              <a:gd name="T8" fmla="*/ 368 w 96"/>
              <a:gd name="T9" fmla="*/ 0 h 31"/>
              <a:gd name="T10" fmla="*/ 0 60000 65536"/>
              <a:gd name="T11" fmla="*/ 0 60000 65536"/>
              <a:gd name="T12" fmla="*/ 0 60000 65536"/>
              <a:gd name="T13" fmla="*/ 0 60000 65536"/>
              <a:gd name="T14" fmla="*/ 0 60000 65536"/>
              <a:gd name="T15" fmla="*/ 0 w 96"/>
              <a:gd name="T16" fmla="*/ 0 h 31"/>
              <a:gd name="T17" fmla="*/ 96 w 96"/>
              <a:gd name="T18" fmla="*/ 31 h 31"/>
            </a:gdLst>
            <a:ahLst/>
            <a:cxnLst>
              <a:cxn ang="T10">
                <a:pos x="T0" y="T1"/>
              </a:cxn>
              <a:cxn ang="T11">
                <a:pos x="T2" y="T3"/>
              </a:cxn>
              <a:cxn ang="T12">
                <a:pos x="T4" y="T5"/>
              </a:cxn>
              <a:cxn ang="T13">
                <a:pos x="T6" y="T7"/>
              </a:cxn>
              <a:cxn ang="T14">
                <a:pos x="T8" y="T9"/>
              </a:cxn>
            </a:cxnLst>
            <a:rect l="T15" t="T16" r="T17" b="T18"/>
            <a:pathLst>
              <a:path w="96" h="31">
                <a:moveTo>
                  <a:pt x="40" y="0"/>
                </a:moveTo>
                <a:lnTo>
                  <a:pt x="0" y="16"/>
                </a:lnTo>
                <a:lnTo>
                  <a:pt x="57" y="31"/>
                </a:lnTo>
                <a:lnTo>
                  <a:pt x="96" y="14"/>
                </a:lnTo>
                <a:lnTo>
                  <a:pt x="40" y="0"/>
                </a:lnTo>
                <a:close/>
              </a:path>
            </a:pathLst>
          </a:custGeom>
          <a:blipFill dpi="0" rotWithShape="0">
            <a:blip xmlns:r="http://schemas.openxmlformats.org/officeDocument/2006/relationships" r:embed="rId1"/>
            <a:srcRect/>
            <a:tile tx="0" ty="0" sx="100000" sy="100000" flip="none" algn="tl"/>
          </a:blip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455" name="Line 14">
            <a:extLst>
              <a:ext uri="{FF2B5EF4-FFF2-40B4-BE49-F238E27FC236}">
                <a16:creationId xmlns:a16="http://schemas.microsoft.com/office/drawing/2014/main" id="{00000000-0008-0000-0600-00004F150000}"/>
              </a:ext>
            </a:extLst>
          </xdr:cNvPr>
          <xdr:cNvSpPr>
            <a:spLocks noChangeShapeType="1"/>
          </xdr:cNvSpPr>
        </xdr:nvSpPr>
        <xdr:spPr bwMode="auto">
          <a:xfrm>
            <a:off x="743" y="240"/>
            <a:ext cx="71" cy="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6" name="Line 15">
            <a:extLst>
              <a:ext uri="{FF2B5EF4-FFF2-40B4-BE49-F238E27FC236}">
                <a16:creationId xmlns:a16="http://schemas.microsoft.com/office/drawing/2014/main" id="{00000000-0008-0000-0600-000050150000}"/>
              </a:ext>
            </a:extLst>
          </xdr:cNvPr>
          <xdr:cNvSpPr>
            <a:spLocks noChangeShapeType="1"/>
          </xdr:cNvSpPr>
        </xdr:nvSpPr>
        <xdr:spPr bwMode="auto">
          <a:xfrm flipV="1">
            <a:off x="814" y="238"/>
            <a:ext cx="49" cy="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7" name="Line 16">
            <a:extLst>
              <a:ext uri="{FF2B5EF4-FFF2-40B4-BE49-F238E27FC236}">
                <a16:creationId xmlns:a16="http://schemas.microsoft.com/office/drawing/2014/main" id="{00000000-0008-0000-0600-000051150000}"/>
              </a:ext>
            </a:extLst>
          </xdr:cNvPr>
          <xdr:cNvSpPr>
            <a:spLocks noChangeShapeType="1"/>
          </xdr:cNvSpPr>
        </xdr:nvSpPr>
        <xdr:spPr bwMode="auto">
          <a:xfrm>
            <a:off x="743" y="195"/>
            <a:ext cx="71"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8" name="Line 17">
            <a:extLst>
              <a:ext uri="{FF2B5EF4-FFF2-40B4-BE49-F238E27FC236}">
                <a16:creationId xmlns:a16="http://schemas.microsoft.com/office/drawing/2014/main" id="{00000000-0008-0000-0600-000052150000}"/>
              </a:ext>
            </a:extLst>
          </xdr:cNvPr>
          <xdr:cNvSpPr>
            <a:spLocks noChangeShapeType="1"/>
          </xdr:cNvSpPr>
        </xdr:nvSpPr>
        <xdr:spPr bwMode="auto">
          <a:xfrm>
            <a:off x="793" y="174"/>
            <a:ext cx="70" cy="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59" name="Line 18">
            <a:extLst>
              <a:ext uri="{FF2B5EF4-FFF2-40B4-BE49-F238E27FC236}">
                <a16:creationId xmlns:a16="http://schemas.microsoft.com/office/drawing/2014/main" id="{00000000-0008-0000-0600-000053150000}"/>
              </a:ext>
            </a:extLst>
          </xdr:cNvPr>
          <xdr:cNvSpPr>
            <a:spLocks noChangeShapeType="1"/>
          </xdr:cNvSpPr>
        </xdr:nvSpPr>
        <xdr:spPr bwMode="auto">
          <a:xfrm flipV="1">
            <a:off x="743" y="174"/>
            <a:ext cx="50" cy="2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0" name="Line 19">
            <a:extLst>
              <a:ext uri="{FF2B5EF4-FFF2-40B4-BE49-F238E27FC236}">
                <a16:creationId xmlns:a16="http://schemas.microsoft.com/office/drawing/2014/main" id="{00000000-0008-0000-0600-000054150000}"/>
              </a:ext>
            </a:extLst>
          </xdr:cNvPr>
          <xdr:cNvSpPr>
            <a:spLocks noChangeShapeType="1"/>
          </xdr:cNvSpPr>
        </xdr:nvSpPr>
        <xdr:spPr bwMode="auto">
          <a:xfrm>
            <a:off x="754" y="195"/>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1" name="Line 20">
            <a:extLst>
              <a:ext uri="{FF2B5EF4-FFF2-40B4-BE49-F238E27FC236}">
                <a16:creationId xmlns:a16="http://schemas.microsoft.com/office/drawing/2014/main" id="{00000000-0008-0000-0600-000055150000}"/>
              </a:ext>
            </a:extLst>
          </xdr:cNvPr>
          <xdr:cNvSpPr>
            <a:spLocks noChangeShapeType="1"/>
          </xdr:cNvSpPr>
        </xdr:nvSpPr>
        <xdr:spPr bwMode="auto">
          <a:xfrm>
            <a:off x="761" y="195"/>
            <a:ext cx="0" cy="2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2" name="Line 21">
            <a:extLst>
              <a:ext uri="{FF2B5EF4-FFF2-40B4-BE49-F238E27FC236}">
                <a16:creationId xmlns:a16="http://schemas.microsoft.com/office/drawing/2014/main" id="{00000000-0008-0000-0600-000056150000}"/>
              </a:ext>
            </a:extLst>
          </xdr:cNvPr>
          <xdr:cNvSpPr>
            <a:spLocks noChangeShapeType="1"/>
          </xdr:cNvSpPr>
        </xdr:nvSpPr>
        <xdr:spPr bwMode="auto">
          <a:xfrm>
            <a:off x="774" y="191"/>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3" name="Line 22">
            <a:extLst>
              <a:ext uri="{FF2B5EF4-FFF2-40B4-BE49-F238E27FC236}">
                <a16:creationId xmlns:a16="http://schemas.microsoft.com/office/drawing/2014/main" id="{00000000-0008-0000-0600-000057150000}"/>
              </a:ext>
            </a:extLst>
          </xdr:cNvPr>
          <xdr:cNvSpPr>
            <a:spLocks noChangeShapeType="1"/>
          </xdr:cNvSpPr>
        </xdr:nvSpPr>
        <xdr:spPr bwMode="auto">
          <a:xfrm>
            <a:off x="786" y="185"/>
            <a:ext cx="0"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4" name="Line 23">
            <a:extLst>
              <a:ext uri="{FF2B5EF4-FFF2-40B4-BE49-F238E27FC236}">
                <a16:creationId xmlns:a16="http://schemas.microsoft.com/office/drawing/2014/main" id="{00000000-0008-0000-0600-000058150000}"/>
              </a:ext>
            </a:extLst>
          </xdr:cNvPr>
          <xdr:cNvSpPr>
            <a:spLocks noChangeShapeType="1"/>
          </xdr:cNvSpPr>
        </xdr:nvSpPr>
        <xdr:spPr bwMode="auto">
          <a:xfrm>
            <a:off x="799" y="182"/>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5" name="Line 24">
            <a:extLst>
              <a:ext uri="{FF2B5EF4-FFF2-40B4-BE49-F238E27FC236}">
                <a16:creationId xmlns:a16="http://schemas.microsoft.com/office/drawing/2014/main" id="{00000000-0008-0000-0600-000059150000}"/>
              </a:ext>
            </a:extLst>
          </xdr:cNvPr>
          <xdr:cNvSpPr>
            <a:spLocks noChangeShapeType="1"/>
          </xdr:cNvSpPr>
        </xdr:nvSpPr>
        <xdr:spPr bwMode="auto">
          <a:xfrm>
            <a:off x="805" y="195"/>
            <a:ext cx="0" cy="3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6" name="Line 25">
            <a:extLst>
              <a:ext uri="{FF2B5EF4-FFF2-40B4-BE49-F238E27FC236}">
                <a16:creationId xmlns:a16="http://schemas.microsoft.com/office/drawing/2014/main" id="{00000000-0008-0000-0600-00005A150000}"/>
              </a:ext>
            </a:extLst>
          </xdr:cNvPr>
          <xdr:cNvSpPr>
            <a:spLocks noChangeShapeType="1"/>
          </xdr:cNvSpPr>
        </xdr:nvSpPr>
        <xdr:spPr bwMode="auto">
          <a:xfrm>
            <a:off x="819" y="198"/>
            <a:ext cx="0" cy="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7" name="Line 26">
            <a:extLst>
              <a:ext uri="{FF2B5EF4-FFF2-40B4-BE49-F238E27FC236}">
                <a16:creationId xmlns:a16="http://schemas.microsoft.com/office/drawing/2014/main" id="{00000000-0008-0000-0600-00005B150000}"/>
              </a:ext>
            </a:extLst>
          </xdr:cNvPr>
          <xdr:cNvSpPr>
            <a:spLocks noChangeShapeType="1"/>
          </xdr:cNvSpPr>
        </xdr:nvSpPr>
        <xdr:spPr bwMode="auto">
          <a:xfrm>
            <a:off x="828" y="192"/>
            <a:ext cx="0" cy="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8" name="Line 27">
            <a:extLst>
              <a:ext uri="{FF2B5EF4-FFF2-40B4-BE49-F238E27FC236}">
                <a16:creationId xmlns:a16="http://schemas.microsoft.com/office/drawing/2014/main" id="{00000000-0008-0000-0600-00005C150000}"/>
              </a:ext>
            </a:extLst>
          </xdr:cNvPr>
          <xdr:cNvSpPr>
            <a:spLocks noChangeShapeType="1"/>
          </xdr:cNvSpPr>
        </xdr:nvSpPr>
        <xdr:spPr bwMode="auto">
          <a:xfrm>
            <a:off x="842" y="191"/>
            <a:ext cx="0"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69" name="Freeform 28">
            <a:extLst>
              <a:ext uri="{FF2B5EF4-FFF2-40B4-BE49-F238E27FC236}">
                <a16:creationId xmlns:a16="http://schemas.microsoft.com/office/drawing/2014/main" id="{00000000-0008-0000-0600-00005D150000}"/>
              </a:ext>
            </a:extLst>
          </xdr:cNvPr>
          <xdr:cNvSpPr>
            <a:spLocks/>
          </xdr:cNvSpPr>
        </xdr:nvSpPr>
        <xdr:spPr bwMode="auto">
          <a:xfrm>
            <a:off x="752" y="230"/>
            <a:ext cx="3" cy="6"/>
          </a:xfrm>
          <a:custGeom>
            <a:avLst/>
            <a:gdLst>
              <a:gd name="T0" fmla="*/ 2 w 3"/>
              <a:gd name="T1" fmla="*/ 0 h 4"/>
              <a:gd name="T2" fmla="*/ 1 w 3"/>
              <a:gd name="T3" fmla="*/ 0 h 4"/>
              <a:gd name="T4" fmla="*/ 1 w 3"/>
              <a:gd name="T5" fmla="*/ 72 h 4"/>
              <a:gd name="T6" fmla="*/ 0 w 3"/>
              <a:gd name="T7" fmla="*/ 72 h 4"/>
              <a:gd name="T8" fmla="*/ 0 w 3"/>
              <a:gd name="T9" fmla="*/ 162 h 4"/>
              <a:gd name="T10" fmla="*/ 0 w 3"/>
              <a:gd name="T11" fmla="*/ 229 h 4"/>
              <a:gd name="T12" fmla="*/ 1 w 3"/>
              <a:gd name="T13" fmla="*/ 229 h 4"/>
              <a:gd name="T14" fmla="*/ 2 w 3"/>
              <a:gd name="T15" fmla="*/ 229 h 4"/>
              <a:gd name="T16" fmla="*/ 3 w 3"/>
              <a:gd name="T17" fmla="*/ 229 h 4"/>
              <a:gd name="T18" fmla="*/ 3 w 3"/>
              <a:gd name="T19" fmla="*/ 162 h 4"/>
              <a:gd name="T20" fmla="*/ 3 w 3"/>
              <a:gd name="T21" fmla="*/ 72 h 4"/>
              <a:gd name="T22" fmla="*/ 2 w 3"/>
              <a:gd name="T23" fmla="*/ 72 h 4"/>
              <a:gd name="T24" fmla="*/ 2 w 3"/>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3"/>
              <a:gd name="T40" fmla="*/ 0 h 4"/>
              <a:gd name="T41" fmla="*/ 3 w 3"/>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3" h="4">
                <a:moveTo>
                  <a:pt x="2" y="0"/>
                </a:moveTo>
                <a:lnTo>
                  <a:pt x="1" y="0"/>
                </a:lnTo>
                <a:lnTo>
                  <a:pt x="1" y="1"/>
                </a:lnTo>
                <a:lnTo>
                  <a:pt x="0" y="1"/>
                </a:lnTo>
                <a:lnTo>
                  <a:pt x="0" y="3"/>
                </a:lnTo>
                <a:lnTo>
                  <a:pt x="0" y="4"/>
                </a:lnTo>
                <a:lnTo>
                  <a:pt x="1" y="4"/>
                </a:lnTo>
                <a:lnTo>
                  <a:pt x="2" y="4"/>
                </a:lnTo>
                <a:lnTo>
                  <a:pt x="3" y="4"/>
                </a:lnTo>
                <a:lnTo>
                  <a:pt x="3" y="3"/>
                </a:lnTo>
                <a:lnTo>
                  <a:pt x="3" y="1"/>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0" name="Freeform 29">
            <a:extLst>
              <a:ext uri="{FF2B5EF4-FFF2-40B4-BE49-F238E27FC236}">
                <a16:creationId xmlns:a16="http://schemas.microsoft.com/office/drawing/2014/main" id="{00000000-0008-0000-0600-00005E150000}"/>
              </a:ext>
            </a:extLst>
          </xdr:cNvPr>
          <xdr:cNvSpPr>
            <a:spLocks/>
          </xdr:cNvSpPr>
        </xdr:nvSpPr>
        <xdr:spPr bwMode="auto">
          <a:xfrm>
            <a:off x="759" y="224"/>
            <a:ext cx="3" cy="6"/>
          </a:xfrm>
          <a:custGeom>
            <a:avLst/>
            <a:gdLst>
              <a:gd name="T0" fmla="*/ 72 w 2"/>
              <a:gd name="T1" fmla="*/ 0 h 4"/>
              <a:gd name="T2" fmla="*/ 72 w 2"/>
              <a:gd name="T3" fmla="*/ 72 h 4"/>
              <a:gd name="T4" fmla="*/ 72 w 2"/>
              <a:gd name="T5" fmla="*/ 108 h 4"/>
              <a:gd name="T6" fmla="*/ 0 w 2"/>
              <a:gd name="T7" fmla="*/ 108 h 4"/>
              <a:gd name="T8" fmla="*/ 0 w 2"/>
              <a:gd name="T9" fmla="*/ 162 h 4"/>
              <a:gd name="T10" fmla="*/ 0 w 2"/>
              <a:gd name="T11" fmla="*/ 229 h 4"/>
              <a:gd name="T12" fmla="*/ 72 w 2"/>
              <a:gd name="T13" fmla="*/ 229 h 4"/>
              <a:gd name="T14" fmla="*/ 108 w 2"/>
              <a:gd name="T15" fmla="*/ 229 h 4"/>
              <a:gd name="T16" fmla="*/ 108 w 2"/>
              <a:gd name="T17" fmla="*/ 162 h 4"/>
              <a:gd name="T18" fmla="*/ 108 w 2"/>
              <a:gd name="T19" fmla="*/ 108 h 4"/>
              <a:gd name="T20" fmla="*/ 108 w 2"/>
              <a:gd name="T21" fmla="*/ 72 h 4"/>
              <a:gd name="T22" fmla="*/ 72 w 2"/>
              <a:gd name="T23" fmla="*/ 72 h 4"/>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2"/>
              <a:gd name="T37" fmla="*/ 0 h 4"/>
              <a:gd name="T38" fmla="*/ 2 w 2"/>
              <a:gd name="T39" fmla="*/ 4 h 4"/>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2" h="4">
                <a:moveTo>
                  <a:pt x="1" y="0"/>
                </a:moveTo>
                <a:lnTo>
                  <a:pt x="1" y="1"/>
                </a:lnTo>
                <a:lnTo>
                  <a:pt x="1" y="2"/>
                </a:lnTo>
                <a:lnTo>
                  <a:pt x="0" y="2"/>
                </a:lnTo>
                <a:lnTo>
                  <a:pt x="0" y="3"/>
                </a:lnTo>
                <a:lnTo>
                  <a:pt x="0" y="4"/>
                </a:lnTo>
                <a:lnTo>
                  <a:pt x="1" y="4"/>
                </a:lnTo>
                <a:lnTo>
                  <a:pt x="2" y="4"/>
                </a:lnTo>
                <a:lnTo>
                  <a:pt x="2" y="3"/>
                </a:lnTo>
                <a:lnTo>
                  <a:pt x="2" y="2"/>
                </a:lnTo>
                <a:lnTo>
                  <a:pt x="2" y="1"/>
                </a:lnTo>
                <a:lnTo>
                  <a:pt x="1" y="1"/>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1" name="Freeform 30">
            <a:extLst>
              <a:ext uri="{FF2B5EF4-FFF2-40B4-BE49-F238E27FC236}">
                <a16:creationId xmlns:a16="http://schemas.microsoft.com/office/drawing/2014/main" id="{00000000-0008-0000-0600-00005F150000}"/>
              </a:ext>
            </a:extLst>
          </xdr:cNvPr>
          <xdr:cNvSpPr>
            <a:spLocks/>
          </xdr:cNvSpPr>
        </xdr:nvSpPr>
        <xdr:spPr bwMode="auto">
          <a:xfrm>
            <a:off x="773" y="236"/>
            <a:ext cx="4" cy="4"/>
          </a:xfrm>
          <a:custGeom>
            <a:avLst/>
            <a:gdLst>
              <a:gd name="T0" fmla="*/ 1 w 3"/>
              <a:gd name="T1" fmla="*/ 0 h 4"/>
              <a:gd name="T2" fmla="*/ 1 w 3"/>
              <a:gd name="T3" fmla="*/ 1 h 4"/>
              <a:gd name="T4" fmla="*/ 1 w 3"/>
              <a:gd name="T5" fmla="*/ 2 h 4"/>
              <a:gd name="T6" fmla="*/ 0 w 3"/>
              <a:gd name="T7" fmla="*/ 2 h 4"/>
              <a:gd name="T8" fmla="*/ 0 w 3"/>
              <a:gd name="T9" fmla="*/ 3 h 4"/>
              <a:gd name="T10" fmla="*/ 1 w 3"/>
              <a:gd name="T11" fmla="*/ 3 h 4"/>
              <a:gd name="T12" fmla="*/ 1 w 3"/>
              <a:gd name="T13" fmla="*/ 4 h 4"/>
              <a:gd name="T14" fmla="*/ 37 w 3"/>
              <a:gd name="T15" fmla="*/ 4 h 4"/>
              <a:gd name="T16" fmla="*/ 37 w 3"/>
              <a:gd name="T17" fmla="*/ 3 h 4"/>
              <a:gd name="T18" fmla="*/ 49 w 3"/>
              <a:gd name="T19" fmla="*/ 3 h 4"/>
              <a:gd name="T20" fmla="*/ 49 w 3"/>
              <a:gd name="T21" fmla="*/ 2 h 4"/>
              <a:gd name="T22" fmla="*/ 37 w 3"/>
              <a:gd name="T23" fmla="*/ 2 h 4"/>
              <a:gd name="T24" fmla="*/ 37 w 3"/>
              <a:gd name="T25" fmla="*/ 1 h 4"/>
              <a:gd name="T26" fmla="*/ 37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2" name="Freeform 31">
            <a:extLst>
              <a:ext uri="{FF2B5EF4-FFF2-40B4-BE49-F238E27FC236}">
                <a16:creationId xmlns:a16="http://schemas.microsoft.com/office/drawing/2014/main" id="{00000000-0008-0000-0600-000060150000}"/>
              </a:ext>
            </a:extLst>
          </xdr:cNvPr>
          <xdr:cNvSpPr>
            <a:spLocks/>
          </xdr:cNvSpPr>
        </xdr:nvSpPr>
        <xdr:spPr bwMode="auto">
          <a:xfrm>
            <a:off x="784" y="230"/>
            <a:ext cx="3" cy="7"/>
          </a:xfrm>
          <a:custGeom>
            <a:avLst/>
            <a:gdLst>
              <a:gd name="T0" fmla="*/ 72 w 2"/>
              <a:gd name="T1" fmla="*/ 0 h 5"/>
              <a:gd name="T2" fmla="*/ 72 w 2"/>
              <a:gd name="T3" fmla="*/ 1 h 5"/>
              <a:gd name="T4" fmla="*/ 0 w 2"/>
              <a:gd name="T5" fmla="*/ 1 h 5"/>
              <a:gd name="T6" fmla="*/ 0 w 2"/>
              <a:gd name="T7" fmla="*/ 80 h 5"/>
              <a:gd name="T8" fmla="*/ 0 w 2"/>
              <a:gd name="T9" fmla="*/ 112 h 5"/>
              <a:gd name="T10" fmla="*/ 72 w 2"/>
              <a:gd name="T11" fmla="*/ 112 h 5"/>
              <a:gd name="T12" fmla="*/ 72 w 2"/>
              <a:gd name="T13" fmla="*/ 151 h 5"/>
              <a:gd name="T14" fmla="*/ 108 w 2"/>
              <a:gd name="T15" fmla="*/ 151 h 5"/>
              <a:gd name="T16" fmla="*/ 108 w 2"/>
              <a:gd name="T17" fmla="*/ 112 h 5"/>
              <a:gd name="T18" fmla="*/ 108 w 2"/>
              <a:gd name="T19" fmla="*/ 80 h 5"/>
              <a:gd name="T20" fmla="*/ 108 w 2"/>
              <a:gd name="T21" fmla="*/ 1 h 5"/>
              <a:gd name="T22" fmla="*/ 72 w 2"/>
              <a:gd name="T23" fmla="*/ 1 h 5"/>
              <a:gd name="T24" fmla="*/ 72 w 2"/>
              <a:gd name="T25" fmla="*/ 0 h 5"/>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5"/>
              <a:gd name="T41" fmla="*/ 2 w 2"/>
              <a:gd name="T42" fmla="*/ 5 h 5"/>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5">
                <a:moveTo>
                  <a:pt x="1" y="0"/>
                </a:moveTo>
                <a:lnTo>
                  <a:pt x="1" y="1"/>
                </a:lnTo>
                <a:lnTo>
                  <a:pt x="0" y="1"/>
                </a:lnTo>
                <a:lnTo>
                  <a:pt x="0" y="3"/>
                </a:lnTo>
                <a:lnTo>
                  <a:pt x="0" y="4"/>
                </a:lnTo>
                <a:lnTo>
                  <a:pt x="1" y="4"/>
                </a:lnTo>
                <a:lnTo>
                  <a:pt x="1" y="5"/>
                </a:lnTo>
                <a:lnTo>
                  <a:pt x="2" y="5"/>
                </a:lnTo>
                <a:lnTo>
                  <a:pt x="2" y="4"/>
                </a:lnTo>
                <a:lnTo>
                  <a:pt x="2" y="3"/>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3" name="Freeform 32">
            <a:extLst>
              <a:ext uri="{FF2B5EF4-FFF2-40B4-BE49-F238E27FC236}">
                <a16:creationId xmlns:a16="http://schemas.microsoft.com/office/drawing/2014/main" id="{00000000-0008-0000-0600-000061150000}"/>
              </a:ext>
            </a:extLst>
          </xdr:cNvPr>
          <xdr:cNvSpPr>
            <a:spLocks/>
          </xdr:cNvSpPr>
        </xdr:nvSpPr>
        <xdr:spPr bwMode="auto">
          <a:xfrm>
            <a:off x="796" y="228"/>
            <a:ext cx="5" cy="8"/>
          </a:xfrm>
          <a:custGeom>
            <a:avLst/>
            <a:gdLst>
              <a:gd name="T0" fmla="*/ 287 w 3"/>
              <a:gd name="T1" fmla="*/ 0 h 5"/>
              <a:gd name="T2" fmla="*/ 287 w 3"/>
              <a:gd name="T3" fmla="*/ 138 h 5"/>
              <a:gd name="T4" fmla="*/ 172 w 3"/>
              <a:gd name="T5" fmla="*/ 138 h 5"/>
              <a:gd name="T6" fmla="*/ 172 w 3"/>
              <a:gd name="T7" fmla="*/ 354 h 5"/>
              <a:gd name="T8" fmla="*/ 0 w 3"/>
              <a:gd name="T9" fmla="*/ 354 h 5"/>
              <a:gd name="T10" fmla="*/ 0 w 3"/>
              <a:gd name="T11" fmla="*/ 438 h 5"/>
              <a:gd name="T12" fmla="*/ 172 w 3"/>
              <a:gd name="T13" fmla="*/ 438 h 5"/>
              <a:gd name="T14" fmla="*/ 172 w 3"/>
              <a:gd name="T15" fmla="*/ 566 h 5"/>
              <a:gd name="T16" fmla="*/ 287 w 3"/>
              <a:gd name="T17" fmla="*/ 566 h 5"/>
              <a:gd name="T18" fmla="*/ 478 w 3"/>
              <a:gd name="T19" fmla="*/ 566 h 5"/>
              <a:gd name="T20" fmla="*/ 478 w 3"/>
              <a:gd name="T21" fmla="*/ 438 h 5"/>
              <a:gd name="T22" fmla="*/ 478 w 3"/>
              <a:gd name="T23" fmla="*/ 354 h 5"/>
              <a:gd name="T24" fmla="*/ 287 w 3"/>
              <a:gd name="T25" fmla="*/ 354 h 5"/>
              <a:gd name="T26" fmla="*/ 287 w 3"/>
              <a:gd name="T27" fmla="*/ 138 h 5"/>
              <a:gd name="T28" fmla="*/ 287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3" y="5"/>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4" name="Freeform 33">
            <a:extLst>
              <a:ext uri="{FF2B5EF4-FFF2-40B4-BE49-F238E27FC236}">
                <a16:creationId xmlns:a16="http://schemas.microsoft.com/office/drawing/2014/main" id="{00000000-0008-0000-0600-000062150000}"/>
              </a:ext>
            </a:extLst>
          </xdr:cNvPr>
          <xdr:cNvSpPr>
            <a:spLocks/>
          </xdr:cNvSpPr>
        </xdr:nvSpPr>
        <xdr:spPr bwMode="auto">
          <a:xfrm>
            <a:off x="803" y="234"/>
            <a:ext cx="5" cy="5"/>
          </a:xfrm>
          <a:custGeom>
            <a:avLst/>
            <a:gdLst>
              <a:gd name="T0" fmla="*/ 172 w 3"/>
              <a:gd name="T1" fmla="*/ 0 h 4"/>
              <a:gd name="T2" fmla="*/ 172 w 3"/>
              <a:gd name="T3" fmla="*/ 1 h 4"/>
              <a:gd name="T4" fmla="*/ 0 w 3"/>
              <a:gd name="T5" fmla="*/ 1 h 4"/>
              <a:gd name="T6" fmla="*/ 0 w 3"/>
              <a:gd name="T7" fmla="*/ 25 h 4"/>
              <a:gd name="T8" fmla="*/ 0 w 3"/>
              <a:gd name="T9" fmla="*/ 31 h 4"/>
              <a:gd name="T10" fmla="*/ 172 w 3"/>
              <a:gd name="T11" fmla="*/ 31 h 4"/>
              <a:gd name="T12" fmla="*/ 172 w 3"/>
              <a:gd name="T13" fmla="*/ 36 h 4"/>
              <a:gd name="T14" fmla="*/ 287 w 3"/>
              <a:gd name="T15" fmla="*/ 36 h 4"/>
              <a:gd name="T16" fmla="*/ 287 w 3"/>
              <a:gd name="T17" fmla="*/ 31 h 4"/>
              <a:gd name="T18" fmla="*/ 478 w 3"/>
              <a:gd name="T19" fmla="*/ 31 h 4"/>
              <a:gd name="T20" fmla="*/ 478 w 3"/>
              <a:gd name="T21" fmla="*/ 25 h 4"/>
              <a:gd name="T22" fmla="*/ 287 w 3"/>
              <a:gd name="T23" fmla="*/ 25 h 4"/>
              <a:gd name="T24" fmla="*/ 287 w 3"/>
              <a:gd name="T25" fmla="*/ 1 h 4"/>
              <a:gd name="T26" fmla="*/ 172 w 3"/>
              <a:gd name="T27" fmla="*/ 1 h 4"/>
              <a:gd name="T28" fmla="*/ 172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0" y="1"/>
                </a:lnTo>
                <a:lnTo>
                  <a:pt x="0" y="2"/>
                </a:lnTo>
                <a:lnTo>
                  <a:pt x="0" y="3"/>
                </a:lnTo>
                <a:lnTo>
                  <a:pt x="1" y="3"/>
                </a:lnTo>
                <a:lnTo>
                  <a:pt x="1" y="4"/>
                </a:lnTo>
                <a:lnTo>
                  <a:pt x="2" y="4"/>
                </a:lnTo>
                <a:lnTo>
                  <a:pt x="2" y="3"/>
                </a:lnTo>
                <a:lnTo>
                  <a:pt x="3" y="3"/>
                </a:lnTo>
                <a:lnTo>
                  <a:pt x="3" y="2"/>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5" name="Freeform 34">
            <a:extLst>
              <a:ext uri="{FF2B5EF4-FFF2-40B4-BE49-F238E27FC236}">
                <a16:creationId xmlns:a16="http://schemas.microsoft.com/office/drawing/2014/main" id="{00000000-0008-0000-0600-000063150000}"/>
              </a:ext>
            </a:extLst>
          </xdr:cNvPr>
          <xdr:cNvSpPr>
            <a:spLocks/>
          </xdr:cNvSpPr>
        </xdr:nvSpPr>
        <xdr:spPr bwMode="auto">
          <a:xfrm>
            <a:off x="818" y="228"/>
            <a:ext cx="2" cy="8"/>
          </a:xfrm>
          <a:custGeom>
            <a:avLst/>
            <a:gdLst>
              <a:gd name="T0" fmla="*/ 1 w 3"/>
              <a:gd name="T1" fmla="*/ 0 h 5"/>
              <a:gd name="T2" fmla="*/ 1 w 3"/>
              <a:gd name="T3" fmla="*/ 138 h 5"/>
              <a:gd name="T4" fmla="*/ 1 w 3"/>
              <a:gd name="T5" fmla="*/ 138 h 5"/>
              <a:gd name="T6" fmla="*/ 1 w 3"/>
              <a:gd name="T7" fmla="*/ 354 h 5"/>
              <a:gd name="T8" fmla="*/ 0 w 3"/>
              <a:gd name="T9" fmla="*/ 354 h 5"/>
              <a:gd name="T10" fmla="*/ 0 w 3"/>
              <a:gd name="T11" fmla="*/ 438 h 5"/>
              <a:gd name="T12" fmla="*/ 1 w 3"/>
              <a:gd name="T13" fmla="*/ 438 h 5"/>
              <a:gd name="T14" fmla="*/ 1 w 3"/>
              <a:gd name="T15" fmla="*/ 566 h 5"/>
              <a:gd name="T16" fmla="*/ 1 w 3"/>
              <a:gd name="T17" fmla="*/ 566 h 5"/>
              <a:gd name="T18" fmla="*/ 1 w 3"/>
              <a:gd name="T19" fmla="*/ 438 h 5"/>
              <a:gd name="T20" fmla="*/ 1 w 3"/>
              <a:gd name="T21" fmla="*/ 438 h 5"/>
              <a:gd name="T22" fmla="*/ 1 w 3"/>
              <a:gd name="T23" fmla="*/ 354 h 5"/>
              <a:gd name="T24" fmla="*/ 1 w 3"/>
              <a:gd name="T25" fmla="*/ 354 h 5"/>
              <a:gd name="T26" fmla="*/ 1 w 3"/>
              <a:gd name="T27" fmla="*/ 138 h 5"/>
              <a:gd name="T28" fmla="*/ 1 w 3"/>
              <a:gd name="T29" fmla="*/ 0 h 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5"/>
              <a:gd name="T47" fmla="*/ 3 w 3"/>
              <a:gd name="T48" fmla="*/ 5 h 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5">
                <a:moveTo>
                  <a:pt x="2" y="0"/>
                </a:moveTo>
                <a:lnTo>
                  <a:pt x="2" y="1"/>
                </a:lnTo>
                <a:lnTo>
                  <a:pt x="1" y="1"/>
                </a:lnTo>
                <a:lnTo>
                  <a:pt x="1" y="3"/>
                </a:lnTo>
                <a:lnTo>
                  <a:pt x="0" y="3"/>
                </a:lnTo>
                <a:lnTo>
                  <a:pt x="0" y="4"/>
                </a:lnTo>
                <a:lnTo>
                  <a:pt x="1" y="4"/>
                </a:lnTo>
                <a:lnTo>
                  <a:pt x="1" y="5"/>
                </a:lnTo>
                <a:lnTo>
                  <a:pt x="2" y="5"/>
                </a:lnTo>
                <a:lnTo>
                  <a:pt x="2" y="4"/>
                </a:lnTo>
                <a:lnTo>
                  <a:pt x="3" y="4"/>
                </a:lnTo>
                <a:lnTo>
                  <a:pt x="3" y="3"/>
                </a:lnTo>
                <a:lnTo>
                  <a:pt x="2" y="3"/>
                </a:lnTo>
                <a:lnTo>
                  <a:pt x="2" y="1"/>
                </a:lnTo>
                <a:lnTo>
                  <a:pt x="2"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6" name="Freeform 35">
            <a:extLst>
              <a:ext uri="{FF2B5EF4-FFF2-40B4-BE49-F238E27FC236}">
                <a16:creationId xmlns:a16="http://schemas.microsoft.com/office/drawing/2014/main" id="{00000000-0008-0000-0600-000064150000}"/>
              </a:ext>
            </a:extLst>
          </xdr:cNvPr>
          <xdr:cNvSpPr>
            <a:spLocks/>
          </xdr:cNvSpPr>
        </xdr:nvSpPr>
        <xdr:spPr bwMode="auto">
          <a:xfrm>
            <a:off x="828" y="226"/>
            <a:ext cx="1" cy="5"/>
          </a:xfrm>
          <a:custGeom>
            <a:avLst/>
            <a:gdLst>
              <a:gd name="T0" fmla="*/ 1 w 2"/>
              <a:gd name="T1" fmla="*/ 0 h 4"/>
              <a:gd name="T2" fmla="*/ 1 w 2"/>
              <a:gd name="T3" fmla="*/ 1 h 4"/>
              <a:gd name="T4" fmla="*/ 0 w 2"/>
              <a:gd name="T5" fmla="*/ 1 h 4"/>
              <a:gd name="T6" fmla="*/ 0 w 2"/>
              <a:gd name="T7" fmla="*/ 25 h 4"/>
              <a:gd name="T8" fmla="*/ 0 w 2"/>
              <a:gd name="T9" fmla="*/ 31 h 4"/>
              <a:gd name="T10" fmla="*/ 0 w 2"/>
              <a:gd name="T11" fmla="*/ 36 h 4"/>
              <a:gd name="T12" fmla="*/ 1 w 2"/>
              <a:gd name="T13" fmla="*/ 36 h 4"/>
              <a:gd name="T14" fmla="*/ 1 w 2"/>
              <a:gd name="T15" fmla="*/ 36 h 4"/>
              <a:gd name="T16" fmla="*/ 1 w 2"/>
              <a:gd name="T17" fmla="*/ 31 h 4"/>
              <a:gd name="T18" fmla="*/ 1 w 2"/>
              <a:gd name="T19" fmla="*/ 25 h 4"/>
              <a:gd name="T20" fmla="*/ 1 w 2"/>
              <a:gd name="T21" fmla="*/ 1 h 4"/>
              <a:gd name="T22" fmla="*/ 1 w 2"/>
              <a:gd name="T23" fmla="*/ 1 h 4"/>
              <a:gd name="T24" fmla="*/ 1 w 2"/>
              <a:gd name="T25" fmla="*/ 0 h 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
              <a:gd name="T40" fmla="*/ 0 h 4"/>
              <a:gd name="T41" fmla="*/ 2 w 2"/>
              <a:gd name="T42" fmla="*/ 4 h 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 h="4">
                <a:moveTo>
                  <a:pt x="1" y="0"/>
                </a:moveTo>
                <a:lnTo>
                  <a:pt x="1" y="1"/>
                </a:lnTo>
                <a:lnTo>
                  <a:pt x="0" y="1"/>
                </a:lnTo>
                <a:lnTo>
                  <a:pt x="0" y="2"/>
                </a:lnTo>
                <a:lnTo>
                  <a:pt x="0" y="3"/>
                </a:lnTo>
                <a:lnTo>
                  <a:pt x="0" y="4"/>
                </a:lnTo>
                <a:lnTo>
                  <a:pt x="1" y="4"/>
                </a:lnTo>
                <a:lnTo>
                  <a:pt x="2" y="4"/>
                </a:lnTo>
                <a:lnTo>
                  <a:pt x="2" y="3"/>
                </a:lnTo>
                <a:lnTo>
                  <a:pt x="2" y="2"/>
                </a:lnTo>
                <a:lnTo>
                  <a:pt x="2" y="1"/>
                </a:lnTo>
                <a:lnTo>
                  <a:pt x="1" y="1"/>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77" name="Freeform 36">
            <a:extLst>
              <a:ext uri="{FF2B5EF4-FFF2-40B4-BE49-F238E27FC236}">
                <a16:creationId xmlns:a16="http://schemas.microsoft.com/office/drawing/2014/main" id="{00000000-0008-0000-0600-000065150000}"/>
              </a:ext>
            </a:extLst>
          </xdr:cNvPr>
          <xdr:cNvSpPr>
            <a:spLocks/>
          </xdr:cNvSpPr>
        </xdr:nvSpPr>
        <xdr:spPr bwMode="auto">
          <a:xfrm>
            <a:off x="842" y="226"/>
            <a:ext cx="3" cy="5"/>
          </a:xfrm>
          <a:custGeom>
            <a:avLst/>
            <a:gdLst>
              <a:gd name="T0" fmla="*/ 1 w 3"/>
              <a:gd name="T1" fmla="*/ 0 h 4"/>
              <a:gd name="T2" fmla="*/ 1 w 3"/>
              <a:gd name="T3" fmla="*/ 1 h 4"/>
              <a:gd name="T4" fmla="*/ 1 w 3"/>
              <a:gd name="T5" fmla="*/ 25 h 4"/>
              <a:gd name="T6" fmla="*/ 0 w 3"/>
              <a:gd name="T7" fmla="*/ 25 h 4"/>
              <a:gd name="T8" fmla="*/ 0 w 3"/>
              <a:gd name="T9" fmla="*/ 31 h 4"/>
              <a:gd name="T10" fmla="*/ 1 w 3"/>
              <a:gd name="T11" fmla="*/ 31 h 4"/>
              <a:gd name="T12" fmla="*/ 1 w 3"/>
              <a:gd name="T13" fmla="*/ 36 h 4"/>
              <a:gd name="T14" fmla="*/ 2 w 3"/>
              <a:gd name="T15" fmla="*/ 36 h 4"/>
              <a:gd name="T16" fmla="*/ 2 w 3"/>
              <a:gd name="T17" fmla="*/ 31 h 4"/>
              <a:gd name="T18" fmla="*/ 3 w 3"/>
              <a:gd name="T19" fmla="*/ 31 h 4"/>
              <a:gd name="T20" fmla="*/ 3 w 3"/>
              <a:gd name="T21" fmla="*/ 25 h 4"/>
              <a:gd name="T22" fmla="*/ 2 w 3"/>
              <a:gd name="T23" fmla="*/ 25 h 4"/>
              <a:gd name="T24" fmla="*/ 2 w 3"/>
              <a:gd name="T25" fmla="*/ 1 h 4"/>
              <a:gd name="T26" fmla="*/ 2 w 3"/>
              <a:gd name="T27" fmla="*/ 0 h 4"/>
              <a:gd name="T28" fmla="*/ 1 w 3"/>
              <a:gd name="T29" fmla="*/ 0 h 4"/>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3"/>
              <a:gd name="T46" fmla="*/ 0 h 4"/>
              <a:gd name="T47" fmla="*/ 3 w 3"/>
              <a:gd name="T48" fmla="*/ 4 h 4"/>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3" h="4">
                <a:moveTo>
                  <a:pt x="1" y="0"/>
                </a:moveTo>
                <a:lnTo>
                  <a:pt x="1" y="1"/>
                </a:lnTo>
                <a:lnTo>
                  <a:pt x="1" y="2"/>
                </a:lnTo>
                <a:lnTo>
                  <a:pt x="0" y="2"/>
                </a:lnTo>
                <a:lnTo>
                  <a:pt x="0" y="3"/>
                </a:lnTo>
                <a:lnTo>
                  <a:pt x="1" y="3"/>
                </a:lnTo>
                <a:lnTo>
                  <a:pt x="1" y="4"/>
                </a:lnTo>
                <a:lnTo>
                  <a:pt x="2" y="4"/>
                </a:lnTo>
                <a:lnTo>
                  <a:pt x="2" y="3"/>
                </a:lnTo>
                <a:lnTo>
                  <a:pt x="3" y="3"/>
                </a:lnTo>
                <a:lnTo>
                  <a:pt x="3" y="2"/>
                </a:lnTo>
                <a:lnTo>
                  <a:pt x="2" y="2"/>
                </a:lnTo>
                <a:lnTo>
                  <a:pt x="2" y="1"/>
                </a:lnTo>
                <a:lnTo>
                  <a:pt x="2" y="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 name="Rectangle 37">
            <a:extLst>
              <a:ext uri="{FF2B5EF4-FFF2-40B4-BE49-F238E27FC236}">
                <a16:creationId xmlns:a16="http://schemas.microsoft.com/office/drawing/2014/main" id="{00000000-0008-0000-0600-000024000000}"/>
              </a:ext>
            </a:extLst>
          </xdr:cNvPr>
          <xdr:cNvSpPr>
            <a:spLocks noChangeArrowheads="1"/>
          </xdr:cNvSpPr>
        </xdr:nvSpPr>
        <xdr:spPr bwMode="auto">
          <a:xfrm>
            <a:off x="814" y="238"/>
            <a:ext cx="13" cy="14"/>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Ｓ</a:t>
            </a:r>
          </a:p>
        </xdr:txBody>
      </xdr:sp>
      <xdr:sp macro="" textlink="">
        <xdr:nvSpPr>
          <xdr:cNvPr id="5479" name="Line 38">
            <a:extLst>
              <a:ext uri="{FF2B5EF4-FFF2-40B4-BE49-F238E27FC236}">
                <a16:creationId xmlns:a16="http://schemas.microsoft.com/office/drawing/2014/main" id="{00000000-0008-0000-0600-000067150000}"/>
              </a:ext>
            </a:extLst>
          </xdr:cNvPr>
          <xdr:cNvSpPr>
            <a:spLocks noChangeShapeType="1"/>
          </xdr:cNvSpPr>
        </xdr:nvSpPr>
        <xdr:spPr bwMode="auto">
          <a:xfrm>
            <a:off x="824" y="251"/>
            <a:ext cx="4" cy="2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Rectangle 39">
            <a:extLst>
              <a:ext uri="{FF2B5EF4-FFF2-40B4-BE49-F238E27FC236}">
                <a16:creationId xmlns:a16="http://schemas.microsoft.com/office/drawing/2014/main" id="{00000000-0008-0000-0600-000026000000}"/>
              </a:ext>
            </a:extLst>
          </xdr:cNvPr>
          <xdr:cNvSpPr>
            <a:spLocks noChangeArrowheads="1"/>
          </xdr:cNvSpPr>
        </xdr:nvSpPr>
        <xdr:spPr bwMode="auto">
          <a:xfrm>
            <a:off x="813" y="274"/>
            <a:ext cx="80"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屋根投影面積</a:t>
            </a:r>
          </a:p>
        </xdr:txBody>
      </xdr:sp>
      <xdr:sp macro="" textlink="">
        <xdr:nvSpPr>
          <xdr:cNvPr id="39" name="Rectangle 40">
            <a:extLst>
              <a:ext uri="{FF2B5EF4-FFF2-40B4-BE49-F238E27FC236}">
                <a16:creationId xmlns:a16="http://schemas.microsoft.com/office/drawing/2014/main" id="{00000000-0008-0000-0600-000027000000}"/>
              </a:ext>
            </a:extLst>
          </xdr:cNvPr>
          <xdr:cNvSpPr>
            <a:spLocks noChangeArrowheads="1"/>
          </xdr:cNvSpPr>
        </xdr:nvSpPr>
        <xdr:spPr bwMode="auto">
          <a:xfrm>
            <a:off x="838" y="154"/>
            <a:ext cx="91" cy="17"/>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降雨量（</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体積） </a:t>
            </a:r>
          </a:p>
        </xdr:txBody>
      </xdr:sp>
      <xdr:sp macro="" textlink="">
        <xdr:nvSpPr>
          <xdr:cNvPr id="40" name="Rectangle 41">
            <a:extLst>
              <a:ext uri="{FF2B5EF4-FFF2-40B4-BE49-F238E27FC236}">
                <a16:creationId xmlns:a16="http://schemas.microsoft.com/office/drawing/2014/main" id="{00000000-0008-0000-0600-000028000000}"/>
              </a:ext>
            </a:extLst>
          </xdr:cNvPr>
          <xdr:cNvSpPr>
            <a:spLocks noChangeArrowheads="1"/>
          </xdr:cNvSpPr>
        </xdr:nvSpPr>
        <xdr:spPr bwMode="auto">
          <a:xfrm>
            <a:off x="819" y="154"/>
            <a:ext cx="14" cy="16"/>
          </a:xfrm>
          <a:prstGeom prst="rect">
            <a:avLst/>
          </a:prstGeom>
          <a:solidFill>
            <a:srgbClr val="000000"/>
          </a:solidFill>
          <a:ln w="9525">
            <a:noFill/>
            <a:miter lim="800000"/>
            <a:headEnd/>
            <a:tailEnd/>
          </a:ln>
        </xdr:spPr>
        <xdr:txBody>
          <a:bodyPr vertOverflow="clip" wrap="square" lIns="0" tIns="0" rIns="0" bIns="0" anchor="ctr" upright="1"/>
          <a:lstStyle/>
          <a:p>
            <a:pPr algn="ctr" rtl="0">
              <a:defRPr sz="1000"/>
            </a:pPr>
            <a:r>
              <a:rPr lang="ja-JP" altLang="en-US" sz="800" b="1" i="0" strike="noStrike">
                <a:solidFill>
                  <a:srgbClr val="FFFFFF"/>
                </a:solidFill>
                <a:latin typeface="MS UI Gothic"/>
                <a:ea typeface="MS UI Gothic"/>
              </a:rPr>
              <a:t>Ｗ</a:t>
            </a:r>
          </a:p>
        </xdr:txBody>
      </xdr:sp>
      <xdr:sp macro="" textlink="">
        <xdr:nvSpPr>
          <xdr:cNvPr id="5483" name="Line 42">
            <a:extLst>
              <a:ext uri="{FF2B5EF4-FFF2-40B4-BE49-F238E27FC236}">
                <a16:creationId xmlns:a16="http://schemas.microsoft.com/office/drawing/2014/main" id="{00000000-0008-0000-0600-00006B150000}"/>
              </a:ext>
            </a:extLst>
          </xdr:cNvPr>
          <xdr:cNvSpPr>
            <a:spLocks noChangeShapeType="1"/>
          </xdr:cNvSpPr>
        </xdr:nvSpPr>
        <xdr:spPr bwMode="auto">
          <a:xfrm flipH="1">
            <a:off x="808" y="165"/>
            <a:ext cx="9" cy="19"/>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4" name="Line 43">
            <a:extLst>
              <a:ext uri="{FF2B5EF4-FFF2-40B4-BE49-F238E27FC236}">
                <a16:creationId xmlns:a16="http://schemas.microsoft.com/office/drawing/2014/main" id="{00000000-0008-0000-0600-00006C150000}"/>
              </a:ext>
            </a:extLst>
          </xdr:cNvPr>
          <xdr:cNvSpPr>
            <a:spLocks noChangeShapeType="1"/>
          </xdr:cNvSpPr>
        </xdr:nvSpPr>
        <xdr:spPr bwMode="auto">
          <a:xfrm>
            <a:off x="873" y="191"/>
            <a:ext cx="0" cy="4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5" name="Line 44">
            <a:extLst>
              <a:ext uri="{FF2B5EF4-FFF2-40B4-BE49-F238E27FC236}">
                <a16:creationId xmlns:a16="http://schemas.microsoft.com/office/drawing/2014/main" id="{00000000-0008-0000-0600-00006D150000}"/>
              </a:ext>
            </a:extLst>
          </xdr:cNvPr>
          <xdr:cNvSpPr>
            <a:spLocks noChangeShapeType="1"/>
          </xdr:cNvSpPr>
        </xdr:nvSpPr>
        <xdr:spPr bwMode="auto">
          <a:xfrm flipH="1">
            <a:off x="872" y="191"/>
            <a:ext cx="1"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6" name="Line 45">
            <a:extLst>
              <a:ext uri="{FF2B5EF4-FFF2-40B4-BE49-F238E27FC236}">
                <a16:creationId xmlns:a16="http://schemas.microsoft.com/office/drawing/2014/main" id="{00000000-0008-0000-0600-00006E150000}"/>
              </a:ext>
            </a:extLst>
          </xdr:cNvPr>
          <xdr:cNvSpPr>
            <a:spLocks noChangeShapeType="1"/>
          </xdr:cNvSpPr>
        </xdr:nvSpPr>
        <xdr:spPr bwMode="auto">
          <a:xfrm>
            <a:off x="873" y="191"/>
            <a:ext cx="2" cy="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7" name="Line 46">
            <a:extLst>
              <a:ext uri="{FF2B5EF4-FFF2-40B4-BE49-F238E27FC236}">
                <a16:creationId xmlns:a16="http://schemas.microsoft.com/office/drawing/2014/main" id="{00000000-0008-0000-0600-00006F150000}"/>
              </a:ext>
            </a:extLst>
          </xdr:cNvPr>
          <xdr:cNvSpPr>
            <a:spLocks noChangeShapeType="1"/>
          </xdr:cNvSpPr>
        </xdr:nvSpPr>
        <xdr:spPr bwMode="auto">
          <a:xfrm>
            <a:off x="872" y="231"/>
            <a:ext cx="1"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8" name="Line 47">
            <a:extLst>
              <a:ext uri="{FF2B5EF4-FFF2-40B4-BE49-F238E27FC236}">
                <a16:creationId xmlns:a16="http://schemas.microsoft.com/office/drawing/2014/main" id="{00000000-0008-0000-0600-000070150000}"/>
              </a:ext>
            </a:extLst>
          </xdr:cNvPr>
          <xdr:cNvSpPr>
            <a:spLocks noChangeShapeType="1"/>
          </xdr:cNvSpPr>
        </xdr:nvSpPr>
        <xdr:spPr bwMode="auto">
          <a:xfrm flipV="1">
            <a:off x="873" y="231"/>
            <a:ext cx="2" cy="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Rectangle 48">
            <a:extLst>
              <a:ext uri="{FF2B5EF4-FFF2-40B4-BE49-F238E27FC236}">
                <a16:creationId xmlns:a16="http://schemas.microsoft.com/office/drawing/2014/main" id="{00000000-0008-0000-0600-00002F000000}"/>
              </a:ext>
            </a:extLst>
          </xdr:cNvPr>
          <xdr:cNvSpPr>
            <a:spLocks noChangeArrowheads="1"/>
          </xdr:cNvSpPr>
        </xdr:nvSpPr>
        <xdr:spPr bwMode="auto">
          <a:xfrm>
            <a:off x="904" y="202"/>
            <a:ext cx="70" cy="17"/>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strike="noStrike">
                <a:solidFill>
                  <a:srgbClr val="000000"/>
                </a:solidFill>
                <a:latin typeface="ＭＳ ゴシック"/>
                <a:ea typeface="ＭＳ ゴシック"/>
              </a:rPr>
              <a:t>降雨強度</a:t>
            </a:r>
          </a:p>
        </xdr:txBody>
      </xdr:sp>
      <xdr:sp macro="" textlink="">
        <xdr:nvSpPr>
          <xdr:cNvPr id="5490" name="Line 49">
            <a:extLst>
              <a:ext uri="{FF2B5EF4-FFF2-40B4-BE49-F238E27FC236}">
                <a16:creationId xmlns:a16="http://schemas.microsoft.com/office/drawing/2014/main" id="{00000000-0008-0000-0600-000072150000}"/>
              </a:ext>
            </a:extLst>
          </xdr:cNvPr>
          <xdr:cNvSpPr>
            <a:spLocks noChangeShapeType="1"/>
          </xdr:cNvSpPr>
        </xdr:nvSpPr>
        <xdr:spPr bwMode="auto">
          <a:xfrm>
            <a:off x="793" y="220"/>
            <a:ext cx="69" cy="18"/>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491" name="Line 50">
            <a:extLst>
              <a:ext uri="{FF2B5EF4-FFF2-40B4-BE49-F238E27FC236}">
                <a16:creationId xmlns:a16="http://schemas.microsoft.com/office/drawing/2014/main" id="{00000000-0008-0000-0600-000073150000}"/>
              </a:ext>
            </a:extLst>
          </xdr:cNvPr>
          <xdr:cNvSpPr>
            <a:spLocks noChangeShapeType="1"/>
          </xdr:cNvSpPr>
        </xdr:nvSpPr>
        <xdr:spPr bwMode="auto">
          <a:xfrm flipV="1">
            <a:off x="743" y="218"/>
            <a:ext cx="50" cy="23"/>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492" name="Line 51">
            <a:extLst>
              <a:ext uri="{FF2B5EF4-FFF2-40B4-BE49-F238E27FC236}">
                <a16:creationId xmlns:a16="http://schemas.microsoft.com/office/drawing/2014/main" id="{00000000-0008-0000-0600-000074150000}"/>
              </a:ext>
            </a:extLst>
          </xdr:cNvPr>
          <xdr:cNvSpPr>
            <a:spLocks noChangeShapeType="1"/>
          </xdr:cNvSpPr>
        </xdr:nvSpPr>
        <xdr:spPr bwMode="auto">
          <a:xfrm>
            <a:off x="743" y="195"/>
            <a:ext cx="0" cy="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93" name="Line 52">
            <a:extLst>
              <a:ext uri="{FF2B5EF4-FFF2-40B4-BE49-F238E27FC236}">
                <a16:creationId xmlns:a16="http://schemas.microsoft.com/office/drawing/2014/main" id="{00000000-0008-0000-0600-000075150000}"/>
              </a:ext>
            </a:extLst>
          </xdr:cNvPr>
          <xdr:cNvSpPr>
            <a:spLocks noChangeShapeType="1"/>
          </xdr:cNvSpPr>
        </xdr:nvSpPr>
        <xdr:spPr bwMode="auto">
          <a:xfrm>
            <a:off x="814" y="212"/>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94" name="Line 53">
            <a:extLst>
              <a:ext uri="{FF2B5EF4-FFF2-40B4-BE49-F238E27FC236}">
                <a16:creationId xmlns:a16="http://schemas.microsoft.com/office/drawing/2014/main" id="{00000000-0008-0000-0600-000076150000}"/>
              </a:ext>
            </a:extLst>
          </xdr:cNvPr>
          <xdr:cNvSpPr>
            <a:spLocks noChangeShapeType="1"/>
          </xdr:cNvSpPr>
        </xdr:nvSpPr>
        <xdr:spPr bwMode="auto">
          <a:xfrm flipH="1">
            <a:off x="863" y="191"/>
            <a:ext cx="0" cy="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Rectangle 54">
            <a:extLst>
              <a:ext uri="{FF2B5EF4-FFF2-40B4-BE49-F238E27FC236}">
                <a16:creationId xmlns:a16="http://schemas.microsoft.com/office/drawing/2014/main" id="{00000000-0008-0000-0600-000035000000}"/>
              </a:ext>
            </a:extLst>
          </xdr:cNvPr>
          <xdr:cNvSpPr>
            <a:spLocks noChangeArrowheads="1"/>
          </xdr:cNvSpPr>
        </xdr:nvSpPr>
        <xdr:spPr bwMode="auto">
          <a:xfrm>
            <a:off x="878" y="201"/>
            <a:ext cx="29" cy="19"/>
          </a:xfrm>
          <a:prstGeom prst="rect">
            <a:avLst/>
          </a:prstGeom>
          <a:solidFill>
            <a:srgbClr val="000000"/>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1" i="0" strike="noStrike">
                <a:solidFill>
                  <a:srgbClr val="FFFFFF"/>
                </a:solidFill>
                <a:latin typeface="MS UI Gothic"/>
                <a:ea typeface="MS UI Gothic"/>
              </a:rPr>
              <a:t>ａ</a:t>
            </a:r>
          </a:p>
        </xdr:txBody>
      </xdr:sp>
    </xdr:grpSp>
    <xdr:clientData/>
  </xdr:twoCellAnchor>
  <xdr:twoCellAnchor>
    <xdr:from>
      <xdr:col>4</xdr:col>
      <xdr:colOff>38100</xdr:colOff>
      <xdr:row>3</xdr:row>
      <xdr:rowOff>66675</xdr:rowOff>
    </xdr:from>
    <xdr:to>
      <xdr:col>27</xdr:col>
      <xdr:colOff>200025</xdr:colOff>
      <xdr:row>5</xdr:row>
      <xdr:rowOff>66675</xdr:rowOff>
    </xdr:to>
    <xdr:sp macro="" textlink="">
      <xdr:nvSpPr>
        <xdr:cNvPr id="54" name="Text Box 116">
          <a:extLst>
            <a:ext uri="{FF2B5EF4-FFF2-40B4-BE49-F238E27FC236}">
              <a16:creationId xmlns:a16="http://schemas.microsoft.com/office/drawing/2014/main" id="{00000000-0008-0000-0600-000036000000}"/>
            </a:ext>
          </a:extLst>
        </xdr:cNvPr>
        <xdr:cNvSpPr txBox="1">
          <a:spLocks noChangeArrowheads="1"/>
        </xdr:cNvSpPr>
      </xdr:nvSpPr>
      <xdr:spPr bwMode="auto">
        <a:xfrm>
          <a:off x="1914525" y="581025"/>
          <a:ext cx="5619750" cy="342900"/>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45720" tIns="27432" rIns="45720" bIns="0" anchor="t" upright="1"/>
        <a:lstStyle/>
        <a:p>
          <a:pPr algn="ctr" rtl="1">
            <a:defRPr sz="1000"/>
          </a:pPr>
          <a:r>
            <a:rPr lang="ja-JP" altLang="en-US" sz="2000" b="0" i="0" strike="noStrike">
              <a:solidFill>
                <a:srgbClr val="000000"/>
              </a:solidFill>
              <a:latin typeface="ＭＳ Ｐゴシック"/>
              <a:ea typeface="ＭＳ Ｐゴシック"/>
            </a:rPr>
            <a:t>ビル・マンションの排水能力計算書</a:t>
          </a:r>
        </a:p>
      </xdr:txBody>
    </xdr:sp>
    <xdr:clientData/>
  </xdr:twoCellAnchor>
  <xdr:twoCellAnchor editAs="oneCell">
    <xdr:from>
      <xdr:col>3</xdr:col>
      <xdr:colOff>209550</xdr:colOff>
      <xdr:row>11</xdr:row>
      <xdr:rowOff>123825</xdr:rowOff>
    </xdr:from>
    <xdr:to>
      <xdr:col>9</xdr:col>
      <xdr:colOff>38100</xdr:colOff>
      <xdr:row>18</xdr:row>
      <xdr:rowOff>161925</xdr:rowOff>
    </xdr:to>
    <xdr:pic>
      <xdr:nvPicPr>
        <xdr:cNvPr id="5428" name="Picture 118">
          <a:extLst>
            <a:ext uri="{FF2B5EF4-FFF2-40B4-BE49-F238E27FC236}">
              <a16:creationId xmlns:a16="http://schemas.microsoft.com/office/drawing/2014/main" id="{00000000-0008-0000-0600-000034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7375" y="2066925"/>
          <a:ext cx="12573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76200</xdr:colOff>
      <xdr:row>33</xdr:row>
      <xdr:rowOff>133350</xdr:rowOff>
    </xdr:from>
    <xdr:to>
      <xdr:col>12</xdr:col>
      <xdr:colOff>123825</xdr:colOff>
      <xdr:row>41</xdr:row>
      <xdr:rowOff>0</xdr:rowOff>
    </xdr:to>
    <xdr:grpSp>
      <xdr:nvGrpSpPr>
        <xdr:cNvPr id="5429" name="Group 119">
          <a:extLst>
            <a:ext uri="{FF2B5EF4-FFF2-40B4-BE49-F238E27FC236}">
              <a16:creationId xmlns:a16="http://schemas.microsoft.com/office/drawing/2014/main" id="{00000000-0008-0000-0600-000035150000}"/>
            </a:ext>
          </a:extLst>
        </xdr:cNvPr>
        <xdr:cNvGrpSpPr>
          <a:grpSpLocks/>
        </xdr:cNvGrpSpPr>
      </xdr:nvGrpSpPr>
      <xdr:grpSpPr bwMode="auto">
        <a:xfrm>
          <a:off x="1554480" y="5916930"/>
          <a:ext cx="1967865" cy="1268730"/>
          <a:chOff x="21" y="566"/>
          <a:chExt cx="230" cy="138"/>
        </a:xfrm>
      </xdr:grpSpPr>
      <xdr:sp macro="" textlink="">
        <xdr:nvSpPr>
          <xdr:cNvPr id="5439" name="Oval 120">
            <a:extLst>
              <a:ext uri="{FF2B5EF4-FFF2-40B4-BE49-F238E27FC236}">
                <a16:creationId xmlns:a16="http://schemas.microsoft.com/office/drawing/2014/main" id="{00000000-0008-0000-0600-00003F150000}"/>
              </a:ext>
            </a:extLst>
          </xdr:cNvPr>
          <xdr:cNvSpPr>
            <a:spLocks noChangeArrowheads="1"/>
          </xdr:cNvSpPr>
        </xdr:nvSpPr>
        <xdr:spPr bwMode="auto">
          <a:xfrm>
            <a:off x="44" y="591"/>
            <a:ext cx="106" cy="10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40" name="Oval 121">
            <a:extLst>
              <a:ext uri="{FF2B5EF4-FFF2-40B4-BE49-F238E27FC236}">
                <a16:creationId xmlns:a16="http://schemas.microsoft.com/office/drawing/2014/main" id="{00000000-0008-0000-0600-000040150000}"/>
              </a:ext>
            </a:extLst>
          </xdr:cNvPr>
          <xdr:cNvSpPr>
            <a:spLocks noChangeArrowheads="1"/>
          </xdr:cNvSpPr>
        </xdr:nvSpPr>
        <xdr:spPr bwMode="auto">
          <a:xfrm>
            <a:off x="57" y="605"/>
            <a:ext cx="79" cy="76"/>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41" name="Line 122">
            <a:extLst>
              <a:ext uri="{FF2B5EF4-FFF2-40B4-BE49-F238E27FC236}">
                <a16:creationId xmlns:a16="http://schemas.microsoft.com/office/drawing/2014/main" id="{00000000-0008-0000-0600-000041150000}"/>
              </a:ext>
            </a:extLst>
          </xdr:cNvPr>
          <xdr:cNvSpPr>
            <a:spLocks noChangeShapeType="1"/>
          </xdr:cNvSpPr>
        </xdr:nvSpPr>
        <xdr:spPr bwMode="auto">
          <a:xfrm>
            <a:off x="98" y="680"/>
            <a:ext cx="11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42" name="Line 123">
            <a:extLst>
              <a:ext uri="{FF2B5EF4-FFF2-40B4-BE49-F238E27FC236}">
                <a16:creationId xmlns:a16="http://schemas.microsoft.com/office/drawing/2014/main" id="{00000000-0008-0000-0600-000042150000}"/>
              </a:ext>
            </a:extLst>
          </xdr:cNvPr>
          <xdr:cNvSpPr>
            <a:spLocks noChangeShapeType="1"/>
          </xdr:cNvSpPr>
        </xdr:nvSpPr>
        <xdr:spPr bwMode="auto">
          <a:xfrm>
            <a:off x="99" y="604"/>
            <a:ext cx="11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43" name="Line 124">
            <a:extLst>
              <a:ext uri="{FF2B5EF4-FFF2-40B4-BE49-F238E27FC236}">
                <a16:creationId xmlns:a16="http://schemas.microsoft.com/office/drawing/2014/main" id="{00000000-0008-0000-0600-000043150000}"/>
              </a:ext>
            </a:extLst>
          </xdr:cNvPr>
          <xdr:cNvSpPr>
            <a:spLocks noChangeShapeType="1"/>
          </xdr:cNvSpPr>
        </xdr:nvSpPr>
        <xdr:spPr bwMode="auto">
          <a:xfrm>
            <a:off x="195" y="604"/>
            <a:ext cx="0" cy="76"/>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sp macro="" textlink="">
        <xdr:nvSpPr>
          <xdr:cNvPr id="62" name="Text Box 125">
            <a:extLst>
              <a:ext uri="{FF2B5EF4-FFF2-40B4-BE49-F238E27FC236}">
                <a16:creationId xmlns:a16="http://schemas.microsoft.com/office/drawing/2014/main" id="{00000000-0008-0000-0600-00003E000000}"/>
              </a:ext>
            </a:extLst>
          </xdr:cNvPr>
          <xdr:cNvSpPr txBox="1">
            <a:spLocks noChangeArrowheads="1"/>
          </xdr:cNvSpPr>
        </xdr:nvSpPr>
        <xdr:spPr bwMode="auto">
          <a:xfrm>
            <a:off x="189" y="623"/>
            <a:ext cx="13" cy="21"/>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1000" b="0" i="0" strike="noStrike">
                <a:solidFill>
                  <a:srgbClr val="000000"/>
                </a:solidFill>
                <a:latin typeface="MS UI Gothic"/>
                <a:ea typeface="MS UI Gothic"/>
              </a:rPr>
              <a:t>D</a:t>
            </a:r>
          </a:p>
        </xdr:txBody>
      </xdr:sp>
      <xdr:sp macro="" textlink="">
        <xdr:nvSpPr>
          <xdr:cNvPr id="63" name="テキスト 56">
            <a:extLst>
              <a:ext uri="{FF2B5EF4-FFF2-40B4-BE49-F238E27FC236}">
                <a16:creationId xmlns:a16="http://schemas.microsoft.com/office/drawing/2014/main" id="{00000000-0008-0000-0600-00003F000000}"/>
              </a:ext>
            </a:extLst>
          </xdr:cNvPr>
          <xdr:cNvSpPr txBox="1">
            <a:spLocks noChangeArrowheads="1"/>
          </xdr:cNvSpPr>
        </xdr:nvSpPr>
        <xdr:spPr bwMode="auto">
          <a:xfrm>
            <a:off x="147" y="689"/>
            <a:ext cx="104" cy="15"/>
          </a:xfrm>
          <a:prstGeom prst="rect">
            <a:avLst/>
          </a:prstGeom>
          <a:noFill/>
          <a:ln w="1">
            <a:noFill/>
            <a:miter lim="800000"/>
            <a:headEnd/>
            <a:tailEnd/>
          </a:ln>
        </xdr:spPr>
        <xdr:txBody>
          <a:bodyPr vertOverflow="clip" wrap="square" lIns="27432" tIns="18288" rIns="27432" bIns="18288" anchor="ctr" upright="1"/>
          <a:lstStyle/>
          <a:p>
            <a:pPr algn="ctr" rtl="0">
              <a:defRPr sz="1000"/>
            </a:pPr>
            <a:r>
              <a:rPr lang="ja-JP" altLang="en-US" sz="900" b="0" i="0" strike="noStrike">
                <a:solidFill>
                  <a:srgbClr val="000000"/>
                </a:solidFill>
                <a:latin typeface="MS UI Gothic"/>
                <a:ea typeface="MS UI Gothic"/>
              </a:rPr>
              <a:t>潤辺</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内周長　Ｌ</a:t>
            </a:r>
            <a:r>
              <a:rPr lang="en-US" altLang="ja-JP" sz="900" b="0" i="0" strike="noStrike">
                <a:solidFill>
                  <a:srgbClr val="000000"/>
                </a:solidFill>
                <a:latin typeface="MS UI Gothic"/>
                <a:ea typeface="MS UI Gothic"/>
              </a:rPr>
              <a:t>m</a:t>
            </a:r>
          </a:p>
          <a:p>
            <a:pPr algn="ctr" rtl="0">
              <a:defRPr sz="1000"/>
            </a:pPr>
            <a:endParaRPr lang="en-US" altLang="ja-JP" sz="900" b="0" i="0" strike="noStrike">
              <a:solidFill>
                <a:srgbClr val="000000"/>
              </a:solidFill>
              <a:latin typeface="MS UI Gothic"/>
              <a:ea typeface="MS UI Gothic"/>
            </a:endParaRPr>
          </a:p>
        </xdr:txBody>
      </xdr:sp>
      <xdr:grpSp>
        <xdr:nvGrpSpPr>
          <xdr:cNvPr id="5446" name="Group 127">
            <a:extLst>
              <a:ext uri="{FF2B5EF4-FFF2-40B4-BE49-F238E27FC236}">
                <a16:creationId xmlns:a16="http://schemas.microsoft.com/office/drawing/2014/main" id="{00000000-0008-0000-0600-000046150000}"/>
              </a:ext>
            </a:extLst>
          </xdr:cNvPr>
          <xdr:cNvGrpSpPr>
            <a:grpSpLocks/>
          </xdr:cNvGrpSpPr>
        </xdr:nvGrpSpPr>
        <xdr:grpSpPr bwMode="auto">
          <a:xfrm>
            <a:off x="21" y="566"/>
            <a:ext cx="81" cy="19"/>
            <a:chOff x="101" y="130"/>
            <a:chExt cx="72" cy="19"/>
          </a:xfrm>
        </xdr:grpSpPr>
        <xdr:sp macro="" textlink="">
          <xdr:nvSpPr>
            <xdr:cNvPr id="66" name="Text Box 128">
              <a:extLst>
                <a:ext uri="{FF2B5EF4-FFF2-40B4-BE49-F238E27FC236}">
                  <a16:creationId xmlns:a16="http://schemas.microsoft.com/office/drawing/2014/main" id="{00000000-0008-0000-0600-000042000000}"/>
                </a:ext>
              </a:extLst>
            </xdr:cNvPr>
            <xdr:cNvSpPr txBox="1">
              <a:spLocks noChangeArrowheads="1"/>
            </xdr:cNvSpPr>
          </xdr:nvSpPr>
          <xdr:spPr bwMode="auto">
            <a:xfrm>
              <a:off x="101" y="130"/>
              <a:ext cx="72" cy="1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strike="noStrike">
                  <a:solidFill>
                    <a:srgbClr val="000000"/>
                  </a:solidFill>
                  <a:latin typeface="MS UI Gothic"/>
                  <a:ea typeface="MS UI Gothic"/>
                </a:rPr>
                <a:t>断面積　</a:t>
              </a:r>
              <a:r>
                <a:rPr lang="en-US" altLang="ja-JP" sz="1000" b="0" i="0" strike="noStrike">
                  <a:solidFill>
                    <a:srgbClr val="000000"/>
                  </a:solidFill>
                  <a:latin typeface="MS UI Gothic"/>
                  <a:ea typeface="MS UI Gothic"/>
                </a:rPr>
                <a:t>A(㎡)</a:t>
              </a:r>
            </a:p>
          </xdr:txBody>
        </xdr:sp>
        <xdr:sp macro="" textlink="">
          <xdr:nvSpPr>
            <xdr:cNvPr id="5449" name="Line 129">
              <a:extLst>
                <a:ext uri="{FF2B5EF4-FFF2-40B4-BE49-F238E27FC236}">
                  <a16:creationId xmlns:a16="http://schemas.microsoft.com/office/drawing/2014/main" id="{00000000-0008-0000-0600-000049150000}"/>
                </a:ext>
              </a:extLst>
            </xdr:cNvPr>
            <xdr:cNvSpPr>
              <a:spLocks noChangeShapeType="1"/>
            </xdr:cNvSpPr>
          </xdr:nvSpPr>
          <xdr:spPr bwMode="auto">
            <a:xfrm flipH="1" flipV="1">
              <a:off x="132" y="148"/>
              <a:ext cx="28" cy="48"/>
            </a:xfrm>
            <a:prstGeom prst="line">
              <a:avLst/>
            </a:prstGeom>
            <a:noFill/>
            <a:ln w="9525">
              <a:solidFill>
                <a:srgbClr val="000000"/>
              </a:solidFill>
              <a:round/>
              <a:headEnd type="arrow" w="sm" len="sm"/>
              <a:tailEnd/>
            </a:ln>
            <a:extLst>
              <a:ext uri="{909E8E84-426E-40DD-AFC4-6F175D3DCCD1}">
                <a14:hiddenFill xmlns:a14="http://schemas.microsoft.com/office/drawing/2010/main">
                  <a:noFill/>
                </a14:hiddenFill>
              </a:ext>
            </a:extLst>
          </xdr:spPr>
        </xdr:sp>
      </xdr:grpSp>
      <xdr:sp macro="" textlink="">
        <xdr:nvSpPr>
          <xdr:cNvPr id="5447" name="Line 130">
            <a:extLst>
              <a:ext uri="{FF2B5EF4-FFF2-40B4-BE49-F238E27FC236}">
                <a16:creationId xmlns:a16="http://schemas.microsoft.com/office/drawing/2014/main" id="{00000000-0008-0000-0600-000047150000}"/>
              </a:ext>
            </a:extLst>
          </xdr:cNvPr>
          <xdr:cNvSpPr>
            <a:spLocks noChangeShapeType="1"/>
          </xdr:cNvSpPr>
        </xdr:nvSpPr>
        <xdr:spPr bwMode="auto">
          <a:xfrm flipH="1" flipV="1">
            <a:off x="124" y="668"/>
            <a:ext cx="25" cy="29"/>
          </a:xfrm>
          <a:prstGeom prst="line">
            <a:avLst/>
          </a:prstGeom>
          <a:noFill/>
          <a:ln w="9525">
            <a:solidFill>
              <a:srgbClr val="000000"/>
            </a:solidFill>
            <a:round/>
            <a:headEnd/>
            <a:tailEnd type="arrow" w="sm" len="sm"/>
          </a:ln>
          <a:extLst>
            <a:ext uri="{909E8E84-426E-40DD-AFC4-6F175D3DCCD1}">
              <a14:hiddenFill xmlns:a14="http://schemas.microsoft.com/office/drawing/2010/main">
                <a:noFill/>
              </a14:hiddenFill>
            </a:ext>
          </a:extLst>
        </xdr:spPr>
      </xdr:sp>
    </xdr:grpSp>
    <xdr:clientData/>
  </xdr:twoCellAnchor>
  <xdr:oneCellAnchor>
    <xdr:from>
      <xdr:col>13</xdr:col>
      <xdr:colOff>9525</xdr:colOff>
      <xdr:row>34</xdr:row>
      <xdr:rowOff>0</xdr:rowOff>
    </xdr:from>
    <xdr:ext cx="1102610" cy="183384"/>
    <xdr:sp macro="" textlink="">
      <xdr:nvSpPr>
        <xdr:cNvPr id="68" name="Rectangle 132">
          <a:extLst>
            <a:ext uri="{FF2B5EF4-FFF2-40B4-BE49-F238E27FC236}">
              <a16:creationId xmlns:a16="http://schemas.microsoft.com/office/drawing/2014/main" id="{00000000-0008-0000-0600-000044000000}"/>
            </a:ext>
          </a:extLst>
        </xdr:cNvPr>
        <xdr:cNvSpPr>
          <a:spLocks noChangeArrowheads="1"/>
        </xdr:cNvSpPr>
      </xdr:nvSpPr>
      <xdr:spPr bwMode="auto">
        <a:xfrm>
          <a:off x="4038600" y="5981700"/>
          <a:ext cx="1102610" cy="183384"/>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1100" b="0" i="0" strike="noStrike">
              <a:solidFill>
                <a:srgbClr val="000000"/>
              </a:solidFill>
              <a:latin typeface="MS UI Gothic"/>
              <a:ea typeface="MS UI Gothic"/>
            </a:rPr>
            <a:t>■排水量の計算式</a:t>
          </a:r>
        </a:p>
      </xdr:txBody>
    </xdr:sp>
    <xdr:clientData/>
  </xdr:oneCellAnchor>
  <xdr:twoCellAnchor editAs="oneCell">
    <xdr:from>
      <xdr:col>13</xdr:col>
      <xdr:colOff>38100</xdr:colOff>
      <xdr:row>35</xdr:row>
      <xdr:rowOff>95250</xdr:rowOff>
    </xdr:from>
    <xdr:to>
      <xdr:col>23</xdr:col>
      <xdr:colOff>123825</xdr:colOff>
      <xdr:row>37</xdr:row>
      <xdr:rowOff>0</xdr:rowOff>
    </xdr:to>
    <xdr:sp macro="" textlink="">
      <xdr:nvSpPr>
        <xdr:cNvPr id="69" name="Rectangle 133">
          <a:extLst>
            <a:ext uri="{FF2B5EF4-FFF2-40B4-BE49-F238E27FC236}">
              <a16:creationId xmlns:a16="http://schemas.microsoft.com/office/drawing/2014/main" id="{00000000-0008-0000-0600-000045000000}"/>
            </a:ext>
          </a:extLst>
        </xdr:cNvPr>
        <xdr:cNvSpPr>
          <a:spLocks noChangeArrowheads="1"/>
        </xdr:cNvSpPr>
      </xdr:nvSpPr>
      <xdr:spPr bwMode="auto">
        <a:xfrm>
          <a:off x="4057650" y="6257925"/>
          <a:ext cx="2457450" cy="2667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200" b="1" i="0" strike="noStrike">
              <a:solidFill>
                <a:srgbClr val="000000"/>
              </a:solidFill>
              <a:latin typeface="ＭＳ Ｐゴシック"/>
              <a:ea typeface="ＭＳ Ｐゴシック"/>
            </a:rPr>
            <a:t>Ｑ＝ </a:t>
          </a:r>
          <a:r>
            <a:rPr lang="en-US" altLang="ja-JP" sz="1200" b="1" i="0" strike="noStrike">
              <a:solidFill>
                <a:srgbClr val="000000"/>
              </a:solidFill>
              <a:latin typeface="ＭＳ Ｐゴシック"/>
              <a:ea typeface="ＭＳ Ｐゴシック"/>
            </a:rPr>
            <a:t>819200 </a:t>
          </a:r>
          <a:r>
            <a:rPr lang="ja-JP" altLang="en-US" sz="1200" b="1" i="0" strike="noStrike">
              <a:solidFill>
                <a:srgbClr val="000000"/>
              </a:solidFill>
              <a:latin typeface="ＭＳ Ｐゴシック"/>
              <a:ea typeface="ＭＳ Ｐゴシック"/>
            </a:rPr>
            <a:t>・Ａ</a:t>
          </a:r>
          <a:r>
            <a:rPr lang="en-US" altLang="ja-JP" sz="1200" b="1" i="0" strike="noStrike" baseline="30000">
              <a:solidFill>
                <a:srgbClr val="000000"/>
              </a:solidFill>
              <a:latin typeface="ＭＳ Ｐゴシック"/>
              <a:ea typeface="ＭＳ Ｐゴシック"/>
            </a:rPr>
            <a:t>5/3</a:t>
          </a:r>
          <a:r>
            <a:rPr lang="ja-JP" altLang="en-US" sz="1200" b="1" i="0" strike="noStrike">
              <a:solidFill>
                <a:srgbClr val="000000"/>
              </a:solidFill>
              <a:latin typeface="ＭＳ Ｐゴシック"/>
              <a:ea typeface="ＭＳ Ｐゴシック"/>
            </a:rPr>
            <a:t>・（</a:t>
          </a:r>
          <a:r>
            <a:rPr lang="en-US" altLang="ja-JP" sz="1200" b="1" i="0" strike="noStrike">
              <a:solidFill>
                <a:srgbClr val="000000"/>
              </a:solidFill>
              <a:latin typeface="ＭＳ Ｐゴシック"/>
              <a:ea typeface="ＭＳ Ｐゴシック"/>
            </a:rPr>
            <a:t>1/</a:t>
          </a:r>
          <a:r>
            <a:rPr lang="ja-JP" altLang="en-US" sz="1200" b="1" i="0" strike="noStrike">
              <a:solidFill>
                <a:srgbClr val="000000"/>
              </a:solidFill>
              <a:latin typeface="ＭＳ Ｐゴシック"/>
              <a:ea typeface="ＭＳ Ｐゴシック"/>
            </a:rPr>
            <a:t>Ｄ）</a:t>
          </a:r>
          <a:r>
            <a:rPr lang="en-US" altLang="ja-JP" sz="1200" b="1" i="0" strike="noStrike" baseline="30000">
              <a:solidFill>
                <a:srgbClr val="000000"/>
              </a:solidFill>
              <a:latin typeface="ＭＳ Ｐゴシック"/>
              <a:ea typeface="ＭＳ Ｐゴシック"/>
            </a:rPr>
            <a:t>2/3</a:t>
          </a:r>
        </a:p>
      </xdr:txBody>
    </xdr:sp>
    <xdr:clientData/>
  </xdr:twoCellAnchor>
  <xdr:oneCellAnchor>
    <xdr:from>
      <xdr:col>14</xdr:col>
      <xdr:colOff>161925</xdr:colOff>
      <xdr:row>37</xdr:row>
      <xdr:rowOff>0</xdr:rowOff>
    </xdr:from>
    <xdr:ext cx="1118255" cy="150041"/>
    <xdr:sp macro="" textlink="">
      <xdr:nvSpPr>
        <xdr:cNvPr id="70" name="Rectangle 134">
          <a:extLst>
            <a:ext uri="{FF2B5EF4-FFF2-40B4-BE49-F238E27FC236}">
              <a16:creationId xmlns:a16="http://schemas.microsoft.com/office/drawing/2014/main" id="{00000000-0008-0000-0600-000046000000}"/>
            </a:ext>
          </a:extLst>
        </xdr:cNvPr>
        <xdr:cNvSpPr>
          <a:spLocks noChangeArrowheads="1"/>
        </xdr:cNvSpPr>
      </xdr:nvSpPr>
      <xdr:spPr bwMode="auto">
        <a:xfrm>
          <a:off x="4429125" y="6524625"/>
          <a:ext cx="1118255" cy="15004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MS UI Gothic"/>
              <a:ea typeface="MS UI Gothic"/>
            </a:rPr>
            <a:t>（ワイリーイートンの公式）</a:t>
          </a:r>
        </a:p>
      </xdr:txBody>
    </xdr:sp>
    <xdr:clientData/>
  </xdr:oneCellAnchor>
  <xdr:oneCellAnchor>
    <xdr:from>
      <xdr:col>28</xdr:col>
      <xdr:colOff>38100</xdr:colOff>
      <xdr:row>38</xdr:row>
      <xdr:rowOff>47625</xdr:rowOff>
    </xdr:from>
    <xdr:ext cx="230832" cy="150041"/>
    <xdr:sp macro="" textlink="">
      <xdr:nvSpPr>
        <xdr:cNvPr id="71" name="Rectangle 135">
          <a:extLst>
            <a:ext uri="{FF2B5EF4-FFF2-40B4-BE49-F238E27FC236}">
              <a16:creationId xmlns:a16="http://schemas.microsoft.com/office/drawing/2014/main" id="{00000000-0008-0000-0600-000047000000}"/>
            </a:ext>
          </a:extLst>
        </xdr:cNvPr>
        <xdr:cNvSpPr>
          <a:spLocks noChangeArrowheads="1"/>
        </xdr:cNvSpPr>
      </xdr:nvSpPr>
      <xdr:spPr bwMode="auto">
        <a:xfrm>
          <a:off x="7639050" y="6753225"/>
          <a:ext cx="230832" cy="150041"/>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900" b="0" i="0" strike="noStrike">
              <a:solidFill>
                <a:srgbClr val="000000"/>
              </a:solidFill>
              <a:latin typeface="MS UI Gothic"/>
              <a:ea typeface="MS UI Gothic"/>
            </a:rPr>
            <a:t>〔㎜〕</a:t>
          </a:r>
        </a:p>
      </xdr:txBody>
    </xdr:sp>
    <xdr:clientData/>
  </xdr:oneCellAnchor>
  <xdr:oneCellAnchor>
    <xdr:from>
      <xdr:col>23</xdr:col>
      <xdr:colOff>123825</xdr:colOff>
      <xdr:row>34</xdr:row>
      <xdr:rowOff>142875</xdr:rowOff>
    </xdr:from>
    <xdr:ext cx="1254738" cy="460108"/>
    <xdr:sp macro="" textlink="">
      <xdr:nvSpPr>
        <xdr:cNvPr id="72" name="Rectangle 136">
          <a:extLst>
            <a:ext uri="{FF2B5EF4-FFF2-40B4-BE49-F238E27FC236}">
              <a16:creationId xmlns:a16="http://schemas.microsoft.com/office/drawing/2014/main" id="{00000000-0008-0000-0600-000048000000}"/>
            </a:ext>
          </a:extLst>
        </xdr:cNvPr>
        <xdr:cNvSpPr>
          <a:spLocks noChangeArrowheads="1"/>
        </xdr:cNvSpPr>
      </xdr:nvSpPr>
      <xdr:spPr bwMode="auto">
        <a:xfrm>
          <a:off x="5850255" y="6101715"/>
          <a:ext cx="1266116" cy="450123"/>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900" b="0" i="0" strike="noStrike">
              <a:solidFill>
                <a:srgbClr val="000000"/>
              </a:solidFill>
              <a:latin typeface="MS UI Gothic"/>
              <a:ea typeface="MS UI Gothic"/>
            </a:rPr>
            <a:t>Q = </a:t>
          </a:r>
          <a:r>
            <a:rPr lang="ja-JP" altLang="en-US" sz="900" b="0" i="0" strike="noStrike">
              <a:solidFill>
                <a:srgbClr val="000000"/>
              </a:solidFill>
              <a:latin typeface="MS UI Gothic"/>
              <a:ea typeface="MS UI Gothic"/>
            </a:rPr>
            <a:t>たてとい排水量</a:t>
          </a:r>
          <a:r>
            <a:rPr lang="en-US" altLang="ja-JP" sz="900" b="0" i="0" strike="noStrike">
              <a:solidFill>
                <a:srgbClr val="000000"/>
              </a:solidFill>
              <a:latin typeface="MS UI Gothic"/>
              <a:ea typeface="MS UI Gothic"/>
            </a:rPr>
            <a:t>〔m</a:t>
          </a:r>
          <a:r>
            <a:rPr lang="en-US" altLang="ja-JP" sz="900" b="0" i="0" strike="noStrike" baseline="30000">
              <a:solidFill>
                <a:srgbClr val="000000"/>
              </a:solidFill>
              <a:latin typeface="MS UI Gothic"/>
              <a:ea typeface="MS UI Gothic"/>
            </a:rPr>
            <a:t>3</a:t>
          </a:r>
          <a:r>
            <a:rPr lang="en-US" altLang="ja-JP" sz="900" b="0" i="0" strike="noStrike">
              <a:solidFill>
                <a:srgbClr val="000000"/>
              </a:solidFill>
              <a:latin typeface="MS UI Gothic"/>
              <a:ea typeface="MS UI Gothic"/>
            </a:rPr>
            <a:t>/</a:t>
          </a:r>
          <a:r>
            <a:rPr lang="ja-JP" altLang="en-US" sz="900" b="0" i="0" strike="noStrike">
              <a:solidFill>
                <a:srgbClr val="000000"/>
              </a:solidFill>
              <a:latin typeface="MS UI Gothic"/>
              <a:ea typeface="MS UI Gothic"/>
            </a:rPr>
            <a:t>ｓ</a:t>
          </a:r>
          <a:r>
            <a:rPr lang="en-US" altLang="ja-JP" sz="900" b="0" i="0" strike="noStrike">
              <a:solidFill>
                <a:srgbClr val="000000"/>
              </a:solidFill>
              <a:latin typeface="MS UI Gothic"/>
              <a:ea typeface="MS UI Gothic"/>
            </a:rPr>
            <a:t>〕</a:t>
          </a:r>
        </a:p>
        <a:p>
          <a:pPr algn="l" rtl="0">
            <a:defRPr sz="1000"/>
          </a:pPr>
          <a:endParaRPr lang="en-US" altLang="ja-JP" sz="900" b="0" i="0" strike="noStrike">
            <a:solidFill>
              <a:srgbClr val="000000"/>
            </a:solidFill>
            <a:latin typeface="MS UI Gothic"/>
            <a:ea typeface="MS UI Gothic"/>
          </a:endParaRPr>
        </a:p>
        <a:p>
          <a:pPr algn="l" rtl="0">
            <a:defRPr sz="1000"/>
          </a:pPr>
          <a:r>
            <a:rPr lang="en-US" altLang="ja-JP" sz="900" b="0" i="0" strike="noStrike">
              <a:solidFill>
                <a:srgbClr val="000000"/>
              </a:solidFill>
              <a:latin typeface="MS UI Gothic"/>
              <a:ea typeface="MS UI Gothic"/>
            </a:rPr>
            <a:t>A = </a:t>
          </a:r>
          <a:r>
            <a:rPr lang="ja-JP" altLang="en-US" sz="900" b="0" i="0" strike="noStrike">
              <a:solidFill>
                <a:srgbClr val="000000"/>
              </a:solidFill>
              <a:latin typeface="MS UI Gothic"/>
              <a:ea typeface="MS UI Gothic"/>
            </a:rPr>
            <a:t>排水有効断面積</a:t>
          </a:r>
          <a:r>
            <a:rPr lang="en-US" altLang="ja-JP" sz="900" b="0" i="0" strike="noStrike">
              <a:solidFill>
                <a:srgbClr val="000000"/>
              </a:solidFill>
              <a:latin typeface="MS UI Gothic"/>
              <a:ea typeface="MS UI Gothic"/>
            </a:rPr>
            <a:t>〔㎡〕</a:t>
          </a:r>
        </a:p>
      </xdr:txBody>
    </xdr:sp>
    <xdr:clientData/>
  </xdr:oneCellAnchor>
  <xdr:oneCellAnchor>
    <xdr:from>
      <xdr:col>23</xdr:col>
      <xdr:colOff>123825</xdr:colOff>
      <xdr:row>38</xdr:row>
      <xdr:rowOff>28575</xdr:rowOff>
    </xdr:from>
    <xdr:ext cx="875945" cy="150041"/>
    <xdr:sp macro="" textlink="">
      <xdr:nvSpPr>
        <xdr:cNvPr id="73" name="Rectangle 137">
          <a:extLst>
            <a:ext uri="{FF2B5EF4-FFF2-40B4-BE49-F238E27FC236}">
              <a16:creationId xmlns:a16="http://schemas.microsoft.com/office/drawing/2014/main" id="{00000000-0008-0000-0600-000049000000}"/>
            </a:ext>
          </a:extLst>
        </xdr:cNvPr>
        <xdr:cNvSpPr>
          <a:spLocks noChangeArrowheads="1"/>
        </xdr:cNvSpPr>
      </xdr:nvSpPr>
      <xdr:spPr bwMode="auto">
        <a:xfrm>
          <a:off x="6534150" y="6734175"/>
          <a:ext cx="875945" cy="150041"/>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900" b="0" i="0" strike="noStrike">
              <a:solidFill>
                <a:srgbClr val="000000"/>
              </a:solidFill>
              <a:latin typeface="MS UI Gothic"/>
              <a:ea typeface="MS UI Gothic"/>
            </a:rPr>
            <a:t>D = </a:t>
          </a:r>
          <a:r>
            <a:rPr lang="ja-JP" altLang="en-US" sz="900" b="0" i="0" strike="noStrike">
              <a:solidFill>
                <a:srgbClr val="000000"/>
              </a:solidFill>
              <a:latin typeface="MS UI Gothic"/>
              <a:ea typeface="MS UI Gothic"/>
            </a:rPr>
            <a:t>たてといの内径</a:t>
          </a:r>
        </a:p>
      </xdr:txBody>
    </xdr:sp>
    <xdr:clientData/>
  </xdr:oneCellAnchor>
  <xdr:twoCellAnchor>
    <xdr:from>
      <xdr:col>23</xdr:col>
      <xdr:colOff>123825</xdr:colOff>
      <xdr:row>39</xdr:row>
      <xdr:rowOff>85725</xdr:rowOff>
    </xdr:from>
    <xdr:to>
      <xdr:col>28</xdr:col>
      <xdr:colOff>66675</xdr:colOff>
      <xdr:row>40</xdr:row>
      <xdr:rowOff>76200</xdr:rowOff>
    </xdr:to>
    <xdr:sp macro="" textlink="">
      <xdr:nvSpPr>
        <xdr:cNvPr id="74" name="Rectangle 138">
          <a:extLst>
            <a:ext uri="{FF2B5EF4-FFF2-40B4-BE49-F238E27FC236}">
              <a16:creationId xmlns:a16="http://schemas.microsoft.com/office/drawing/2014/main" id="{00000000-0008-0000-0600-00004A000000}"/>
            </a:ext>
          </a:extLst>
        </xdr:cNvPr>
        <xdr:cNvSpPr>
          <a:spLocks noChangeArrowheads="1"/>
        </xdr:cNvSpPr>
      </xdr:nvSpPr>
      <xdr:spPr bwMode="auto">
        <a:xfrm>
          <a:off x="6515100" y="6972300"/>
          <a:ext cx="1143000" cy="171450"/>
        </a:xfrm>
        <a:prstGeom prst="rect">
          <a:avLst/>
        </a:prstGeom>
        <a:noFill/>
        <a:ln w="9525">
          <a:noFill/>
          <a:miter lim="800000"/>
          <a:headEnd/>
          <a:tailEnd/>
        </a:ln>
      </xdr:spPr>
      <xdr:txBody>
        <a:bodyPr vertOverflow="clip" wrap="square" lIns="0" tIns="0" rIns="0" bIns="0" anchor="t" upright="1"/>
        <a:lstStyle/>
        <a:p>
          <a:pPr algn="l" rtl="0">
            <a:lnSpc>
              <a:spcPts val="1000"/>
            </a:lnSpc>
            <a:defRPr sz="1000"/>
          </a:pPr>
          <a:r>
            <a:rPr lang="en-US" altLang="ja-JP" sz="900" b="0" i="0" strike="noStrike">
              <a:solidFill>
                <a:srgbClr val="000000"/>
              </a:solidFill>
              <a:latin typeface="MS UI Gothic"/>
              <a:ea typeface="MS UI Gothic"/>
            </a:rPr>
            <a:t>m = </a:t>
          </a:r>
          <a:r>
            <a:rPr lang="ja-JP" altLang="en-US" sz="900" b="0" i="0" strike="noStrike">
              <a:solidFill>
                <a:srgbClr val="000000"/>
              </a:solidFill>
              <a:latin typeface="MS UI Gothic"/>
              <a:ea typeface="MS UI Gothic"/>
            </a:rPr>
            <a:t>粗度恒数（</a:t>
          </a:r>
          <a:r>
            <a:rPr lang="en-US" altLang="ja-JP" sz="900" b="0" i="0" strike="noStrike">
              <a:solidFill>
                <a:srgbClr val="000000"/>
              </a:solidFill>
              <a:latin typeface="MS UI Gothic"/>
              <a:ea typeface="MS UI Gothic"/>
            </a:rPr>
            <a:t>=0.21</a:t>
          </a:r>
          <a:r>
            <a:rPr lang="ja-JP" altLang="en-US" sz="900" b="0" i="0" strike="noStrike">
              <a:solidFill>
                <a:srgbClr val="000000"/>
              </a:solidFill>
              <a:latin typeface="MS UI Gothic"/>
              <a:ea typeface="MS UI Gothic"/>
            </a:rPr>
            <a:t>）</a:t>
          </a:r>
        </a:p>
      </xdr:txBody>
    </xdr:sp>
    <xdr:clientData/>
  </xdr:twoCellAnchor>
  <xdr:oneCellAnchor>
    <xdr:from>
      <xdr:col>26</xdr:col>
      <xdr:colOff>1905</xdr:colOff>
      <xdr:row>40</xdr:row>
      <xdr:rowOff>123825</xdr:rowOff>
    </xdr:from>
    <xdr:ext cx="850105" cy="168508"/>
    <xdr:sp macro="" textlink="">
      <xdr:nvSpPr>
        <xdr:cNvPr id="75" name="Text Box 139">
          <a:extLst>
            <a:ext uri="{FF2B5EF4-FFF2-40B4-BE49-F238E27FC236}">
              <a16:creationId xmlns:a16="http://schemas.microsoft.com/office/drawing/2014/main" id="{00000000-0008-0000-0600-00004B000000}"/>
            </a:ext>
          </a:extLst>
        </xdr:cNvPr>
        <xdr:cNvSpPr txBox="1">
          <a:spLocks noChangeArrowheads="1"/>
        </xdr:cNvSpPr>
      </xdr:nvSpPr>
      <xdr:spPr bwMode="auto">
        <a:xfrm>
          <a:off x="7126605" y="7191375"/>
          <a:ext cx="850105" cy="168508"/>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900" b="0" i="0" strike="noStrike">
              <a:solidFill>
                <a:srgbClr val="000000"/>
              </a:solidFill>
              <a:latin typeface="ＭＳ Ｐゴシック"/>
              <a:ea typeface="ＭＳ Ｐゴシック"/>
            </a:rPr>
            <a:t> ※1㍑=1×10</a:t>
          </a:r>
          <a:r>
            <a:rPr lang="en-US" altLang="ja-JP" sz="600" b="0" i="0" strike="noStrike" baseline="30000">
              <a:solidFill>
                <a:srgbClr val="000000"/>
              </a:solidFill>
              <a:latin typeface="ＭＳ Ｐゴシック"/>
              <a:ea typeface="ＭＳ Ｐゴシック"/>
            </a:rPr>
            <a:t>-3</a:t>
          </a:r>
          <a:r>
            <a:rPr lang="en-US" altLang="ja-JP" sz="900" b="0" i="0" strike="noStrike">
              <a:solidFill>
                <a:srgbClr val="000000"/>
              </a:solidFill>
              <a:latin typeface="ＭＳ Ｐゴシック"/>
              <a:ea typeface="ＭＳ Ｐゴシック"/>
            </a:rPr>
            <a:t>m</a:t>
          </a:r>
          <a:r>
            <a:rPr lang="en-US" altLang="ja-JP" sz="600" b="0" i="0" strike="noStrike" baseline="30000">
              <a:solidFill>
                <a:srgbClr val="000000"/>
              </a:solidFill>
              <a:latin typeface="ＭＳ Ｐゴシック"/>
              <a:ea typeface="ＭＳ Ｐゴシック"/>
            </a:rPr>
            <a:t>3</a:t>
          </a:r>
        </a:p>
      </xdr:txBody>
    </xdr:sp>
    <xdr:clientData/>
  </xdr:oneCellAnchor>
  <xdr:twoCellAnchor editAs="oneCell">
    <xdr:from>
      <xdr:col>3</xdr:col>
      <xdr:colOff>38100</xdr:colOff>
      <xdr:row>47</xdr:row>
      <xdr:rowOff>47625</xdr:rowOff>
    </xdr:from>
    <xdr:to>
      <xdr:col>13</xdr:col>
      <xdr:colOff>0</xdr:colOff>
      <xdr:row>48</xdr:row>
      <xdr:rowOff>161925</xdr:rowOff>
    </xdr:to>
    <xdr:sp macro="" textlink="">
      <xdr:nvSpPr>
        <xdr:cNvPr id="76" name="Rectangle 140">
          <a:extLst>
            <a:ext uri="{FF2B5EF4-FFF2-40B4-BE49-F238E27FC236}">
              <a16:creationId xmlns:a16="http://schemas.microsoft.com/office/drawing/2014/main" id="{00000000-0008-0000-0600-00004C000000}"/>
            </a:ext>
          </a:extLst>
        </xdr:cNvPr>
        <xdr:cNvSpPr>
          <a:spLocks noChangeArrowheads="1"/>
        </xdr:cNvSpPr>
      </xdr:nvSpPr>
      <xdr:spPr bwMode="auto">
        <a:xfrm>
          <a:off x="1685925" y="8382000"/>
          <a:ext cx="2314575" cy="295275"/>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200" b="1" i="0" strike="noStrike">
              <a:solidFill>
                <a:srgbClr val="000000"/>
              </a:solidFill>
              <a:latin typeface="ＭＳ Ｐゴシック"/>
              <a:ea typeface="ＭＳ Ｐゴシック"/>
            </a:rPr>
            <a:t>Ｑ＝ </a:t>
          </a:r>
          <a:r>
            <a:rPr lang="en-US" altLang="ja-JP" sz="1200" b="1" i="0" strike="noStrike">
              <a:solidFill>
                <a:srgbClr val="000000"/>
              </a:solidFill>
              <a:latin typeface="ＭＳ Ｐゴシック"/>
              <a:ea typeface="ＭＳ Ｐゴシック"/>
            </a:rPr>
            <a:t>819200 </a:t>
          </a:r>
          <a:r>
            <a:rPr lang="ja-JP" altLang="en-US" sz="1200" b="1" i="0" strike="noStrike">
              <a:solidFill>
                <a:srgbClr val="000000"/>
              </a:solidFill>
              <a:latin typeface="ＭＳ Ｐゴシック"/>
              <a:ea typeface="ＭＳ Ｐゴシック"/>
            </a:rPr>
            <a:t>・Ａ</a:t>
          </a:r>
          <a:r>
            <a:rPr lang="en-US" altLang="ja-JP" sz="1200" b="1" i="0" strike="noStrike" baseline="30000">
              <a:solidFill>
                <a:srgbClr val="000000"/>
              </a:solidFill>
              <a:latin typeface="ＭＳ Ｐゴシック"/>
              <a:ea typeface="ＭＳ Ｐゴシック"/>
            </a:rPr>
            <a:t>5/3</a:t>
          </a:r>
          <a:r>
            <a:rPr lang="ja-JP" altLang="en-US" sz="1200" b="1" i="0" strike="noStrike">
              <a:solidFill>
                <a:srgbClr val="000000"/>
              </a:solidFill>
              <a:latin typeface="ＭＳ Ｐゴシック"/>
              <a:ea typeface="ＭＳ Ｐゴシック"/>
            </a:rPr>
            <a:t>・（</a:t>
          </a:r>
          <a:r>
            <a:rPr lang="en-US" altLang="ja-JP" sz="1200" b="1" i="0" strike="noStrike">
              <a:solidFill>
                <a:srgbClr val="000000"/>
              </a:solidFill>
              <a:latin typeface="ＭＳ Ｐゴシック"/>
              <a:ea typeface="ＭＳ Ｐゴシック"/>
            </a:rPr>
            <a:t>1/</a:t>
          </a:r>
          <a:r>
            <a:rPr lang="ja-JP" altLang="en-US" sz="1200" b="1" i="0" strike="noStrike">
              <a:solidFill>
                <a:srgbClr val="000000"/>
              </a:solidFill>
              <a:latin typeface="ＭＳ Ｐゴシック"/>
              <a:ea typeface="ＭＳ Ｐゴシック"/>
            </a:rPr>
            <a:t>Ｄ）</a:t>
          </a:r>
          <a:r>
            <a:rPr lang="en-US" altLang="ja-JP" sz="1200" b="1" i="0" strike="noStrike" baseline="30000">
              <a:solidFill>
                <a:srgbClr val="000000"/>
              </a:solidFill>
              <a:latin typeface="ＭＳ Ｐゴシック"/>
              <a:ea typeface="ＭＳ Ｐゴシック"/>
            </a:rPr>
            <a:t>2/3 </a:t>
          </a:r>
          <a:r>
            <a:rPr lang="ja-JP" altLang="en-US" sz="1200" b="1" i="0" strike="noStrike">
              <a:solidFill>
                <a:srgbClr val="000000"/>
              </a:solidFill>
              <a:latin typeface="ＭＳ Ｐゴシック"/>
              <a:ea typeface="ＭＳ Ｐゴシック"/>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ppanasonic.sharepoint.com/Users/hIRA/Downloads/140402&#25490;&#27700;&#37327;&#31038;&#20869;&#29992;&#65288;&#266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排水能力設計ﾎﾟｲﾝﾄ"/>
      <sheetName val="選択シート"/>
      <sheetName val="一般用"/>
      <sheetName val="箱樋用"/>
      <sheetName val="ビル・マンションの排水"/>
      <sheetName val="データテーブル"/>
      <sheetName val="データテーブル2"/>
      <sheetName val="データテーブル3"/>
      <sheetName val="Sheet1"/>
      <sheetName val="Sheet2"/>
      <sheetName val="データテブル"/>
    </sheetNames>
    <sheetDataSet>
      <sheetData sheetId="0" refreshError="1"/>
      <sheetData sheetId="1" refreshError="1"/>
      <sheetData sheetId="2" refreshError="1"/>
      <sheetData sheetId="3" refreshError="1"/>
      <sheetData sheetId="4" refreshError="1"/>
      <sheetData sheetId="5" refreshError="1">
        <row r="5">
          <cell r="B5" t="str">
            <v>メタリック調軒といサーフェスケアFSⅠ型</v>
          </cell>
          <cell r="H5" t="str">
            <v>ＰＣ３０</v>
          </cell>
        </row>
        <row r="6">
          <cell r="B6" t="str">
            <v>メタリック調軒といグランスケアPGR60</v>
          </cell>
          <cell r="H6" t="str">
            <v>Ｓ３０</v>
          </cell>
        </row>
        <row r="7">
          <cell r="B7" t="str">
            <v>アーキスケアE・マイルドEⅠ型</v>
          </cell>
          <cell r="H7" t="str">
            <v>Ｎ２．５</v>
          </cell>
        </row>
        <row r="8">
          <cell r="B8" t="str">
            <v>サーフェスケア・FSⅠ型</v>
          </cell>
          <cell r="H8">
            <v>45</v>
          </cell>
        </row>
        <row r="9">
          <cell r="B9" t="str">
            <v>ファインスケア・NFⅠ型</v>
          </cell>
          <cell r="H9">
            <v>60</v>
          </cell>
        </row>
        <row r="10">
          <cell r="B10" t="str">
            <v>グランスケア・PGR60</v>
          </cell>
          <cell r="H10">
            <v>75</v>
          </cell>
        </row>
        <row r="11">
          <cell r="B11" t="str">
            <v>シビルスケア・PC77</v>
          </cell>
          <cell r="H11">
            <v>90</v>
          </cell>
        </row>
        <row r="12">
          <cell r="B12" t="str">
            <v>シビルスケア・PC50</v>
          </cell>
          <cell r="H12" t="str">
            <v>メタリック調６０</v>
          </cell>
        </row>
        <row r="13">
          <cell r="B13" t="str">
            <v>ジェイスケア・PJ70</v>
          </cell>
          <cell r="H13" t="str">
            <v>JIS管　　ＶＵ５０</v>
          </cell>
        </row>
        <row r="14">
          <cell r="B14" t="str">
            <v>パラスケア・U105</v>
          </cell>
          <cell r="H14" t="str">
            <v>JIS管　　ＶＵ６５</v>
          </cell>
        </row>
        <row r="15">
          <cell r="B15" t="str">
            <v>アイアン角・N3.5Ⅱ</v>
          </cell>
          <cell r="H15" t="str">
            <v>JIS管　　ＶＵ７５</v>
          </cell>
        </row>
        <row r="16">
          <cell r="B16" t="str">
            <v>アイアン丸１０５</v>
          </cell>
          <cell r="H16" t="str">
            <v>JIS管　　ＶＵ１００</v>
          </cell>
        </row>
        <row r="17">
          <cell r="B17" t="str">
            <v>アイアン丸１２０</v>
          </cell>
          <cell r="H17" t="str">
            <v>JIS管　　ＶＵ１２５</v>
          </cell>
        </row>
        <row r="18">
          <cell r="B18" t="str">
            <v>ハイ丸７５</v>
          </cell>
          <cell r="H18" t="str">
            <v>JIS管　　ＶＵ１５０</v>
          </cell>
        </row>
        <row r="19">
          <cell r="B19" t="str">
            <v>ハイ丸１０５</v>
          </cell>
          <cell r="H19" t="str">
            <v>JIS管　　ＶＵ２００</v>
          </cell>
        </row>
        <row r="20">
          <cell r="B20" t="str">
            <v>いぶし雨樋PJ60</v>
          </cell>
          <cell r="H20" t="str">
            <v>JIS管　　ＶＵ２５０</v>
          </cell>
        </row>
        <row r="21">
          <cell r="B21" t="str">
            <v>いぶし雨樋丸７５</v>
          </cell>
          <cell r="H21" t="str">
            <v>JIS管　　ＶＵ３００</v>
          </cell>
        </row>
        <row r="22">
          <cell r="B22" t="str">
            <v>いぶし雨樋丸１０５</v>
          </cell>
          <cell r="H22" t="str">
            <v>JIS管　　ＶＰ５０</v>
          </cell>
        </row>
        <row r="23">
          <cell r="B23" t="str">
            <v>いぶし雨樋丸１２０</v>
          </cell>
          <cell r="H23" t="str">
            <v>JIS管　　ＶＰ６５</v>
          </cell>
        </row>
        <row r="24">
          <cell r="B24" t="str">
            <v>いぶし雨樋角・N3.5Ⅱ</v>
          </cell>
          <cell r="H24" t="str">
            <v>JIS管　　ＶＰ７５</v>
          </cell>
        </row>
        <row r="25">
          <cell r="B25" t="str">
            <v>前高１３０WIDE</v>
          </cell>
          <cell r="H25" t="str">
            <v>JIS管　　ＶＰ１００</v>
          </cell>
        </row>
        <row r="26">
          <cell r="B26" t="str">
            <v>前高１６５WIDE</v>
          </cell>
          <cell r="H26" t="str">
            <v>JIS管　　ＶＰ１２５</v>
          </cell>
        </row>
        <row r="27">
          <cell r="B27" t="str">
            <v>前高２００WIDE</v>
          </cell>
          <cell r="H27" t="str">
            <v>JIS管　　ＶＰ１５０</v>
          </cell>
        </row>
        <row r="28">
          <cell r="B28" t="str">
            <v>折版１２０Ⅰ型</v>
          </cell>
          <cell r="H28" t="str">
            <v>JIS管　　ＶＰ２００</v>
          </cell>
        </row>
        <row r="29">
          <cell r="B29" t="str">
            <v>折版１５０Ⅰ型</v>
          </cell>
          <cell r="H29" t="str">
            <v>JIS管　　ＶＰ２５０</v>
          </cell>
        </row>
        <row r="30">
          <cell r="B30" t="str">
            <v>折版１５０Ⅱ型</v>
          </cell>
          <cell r="H30" t="str">
            <v>JIS管　　ＶＰ３００</v>
          </cell>
        </row>
        <row r="31">
          <cell r="B31" t="str">
            <v>折版２００Ⅰ型</v>
          </cell>
        </row>
        <row r="32">
          <cell r="B32" t="str">
            <v>谷２３０</v>
          </cell>
        </row>
        <row r="33">
          <cell r="B33" t="str">
            <v>谷２６０</v>
          </cell>
        </row>
        <row r="46">
          <cell r="H46">
            <v>1</v>
          </cell>
        </row>
        <row r="47">
          <cell r="H47">
            <v>1.2</v>
          </cell>
        </row>
        <row r="48">
          <cell r="H48">
            <v>1.3</v>
          </cell>
        </row>
        <row r="49">
          <cell r="H49">
            <v>1.6</v>
          </cell>
        </row>
      </sheetData>
      <sheetData sheetId="6" refreshError="1"/>
      <sheetData sheetId="7" refreshError="1">
        <row r="1">
          <cell r="F1" t="str">
            <v>Ｎ２．５</v>
          </cell>
        </row>
        <row r="2">
          <cell r="F2">
            <v>45</v>
          </cell>
        </row>
        <row r="3">
          <cell r="F3" t="str">
            <v/>
          </cell>
        </row>
        <row r="4">
          <cell r="F4" t="str">
            <v/>
          </cell>
        </row>
        <row r="5">
          <cell r="F5" t="str">
            <v/>
          </cell>
        </row>
        <row r="6">
          <cell r="F6" t="str">
            <v/>
          </cell>
        </row>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sheetData>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138"/>
  <sheetViews>
    <sheetView zoomScale="102" zoomScaleNormal="102" zoomScaleSheetLayoutView="122" workbookViewId="0">
      <pane ySplit="3" topLeftCell="A109" activePane="bottomLeft" state="frozen"/>
      <selection pane="bottomLeft" activeCell="F139" sqref="F139"/>
    </sheetView>
  </sheetViews>
  <sheetFormatPr defaultRowHeight="13.2"/>
  <cols>
    <col min="1" max="65" width="3.109375" customWidth="1"/>
  </cols>
  <sheetData>
    <row r="1" spans="2:55" hidden="1">
      <c r="N1" s="1"/>
      <c r="O1" s="1"/>
      <c r="P1" s="1"/>
      <c r="Q1" s="1"/>
      <c r="R1" s="1"/>
      <c r="T1" s="1"/>
      <c r="U1" s="1"/>
      <c r="V1" s="1"/>
      <c r="BB1" s="341" t="s">
        <v>0</v>
      </c>
      <c r="BC1" s="341"/>
    </row>
    <row r="2" spans="2:55" hidden="1">
      <c r="N2" s="1"/>
      <c r="O2" s="1"/>
      <c r="P2" s="1"/>
      <c r="Q2" s="1"/>
      <c r="R2" s="1"/>
      <c r="T2" s="1"/>
      <c r="U2" s="1"/>
      <c r="V2" s="1"/>
      <c r="BB2" s="341">
        <f>データテーブル!F59</f>
        <v>4</v>
      </c>
      <c r="BC2" s="341"/>
    </row>
    <row r="3" spans="2:55" hidden="1">
      <c r="BB3" s="341"/>
      <c r="BC3" s="341"/>
    </row>
    <row r="6" spans="2:55" ht="13.8" thickBot="1"/>
    <row r="7" spans="2:55" ht="13.5" customHeight="1">
      <c r="B7" s="2"/>
      <c r="C7" s="307"/>
      <c r="D7" s="306"/>
      <c r="E7" s="307"/>
      <c r="F7" s="307"/>
      <c r="G7" s="307"/>
      <c r="H7" s="196"/>
      <c r="I7" s="196"/>
      <c r="J7" s="196"/>
      <c r="K7" s="196"/>
      <c r="L7" s="196"/>
      <c r="M7" s="196"/>
      <c r="N7" s="196"/>
      <c r="O7" s="196"/>
      <c r="P7" s="196"/>
      <c r="Q7" s="196"/>
      <c r="R7" s="196"/>
      <c r="S7" s="196"/>
      <c r="T7" s="196"/>
      <c r="U7" s="196"/>
      <c r="V7" s="196"/>
      <c r="W7" s="196"/>
      <c r="X7" s="310"/>
      <c r="Y7" s="307"/>
      <c r="Z7" s="307"/>
      <c r="AA7" s="307"/>
      <c r="AB7" s="308"/>
      <c r="AC7" s="308"/>
      <c r="AD7" s="308"/>
      <c r="AE7" s="309"/>
    </row>
    <row r="8" spans="2:55" ht="16.2">
      <c r="B8" s="3"/>
      <c r="C8" s="311" t="s">
        <v>1</v>
      </c>
      <c r="D8" s="6"/>
      <c r="E8" s="6"/>
      <c r="F8" s="6"/>
      <c r="G8" s="6"/>
      <c r="H8" s="6"/>
      <c r="I8" s="6"/>
      <c r="J8" s="6"/>
      <c r="K8" s="6"/>
      <c r="L8" s="6"/>
      <c r="M8" s="342" t="s">
        <v>263</v>
      </c>
      <c r="N8" s="342"/>
      <c r="O8" s="342"/>
      <c r="P8" s="342"/>
      <c r="Q8" s="342"/>
      <c r="R8" s="342"/>
      <c r="S8" s="342"/>
      <c r="T8" s="342"/>
      <c r="U8" s="342"/>
      <c r="V8" s="342"/>
      <c r="W8" s="342"/>
      <c r="X8" s="342"/>
      <c r="Y8" s="342"/>
      <c r="Z8" s="342"/>
      <c r="AA8" s="342"/>
      <c r="AB8" s="342"/>
      <c r="AC8" s="342"/>
      <c r="AD8" s="6"/>
      <c r="AE8" s="18"/>
    </row>
    <row r="9" spans="2:55" ht="14.25" customHeight="1">
      <c r="B9" s="3"/>
      <c r="C9" s="82"/>
      <c r="D9" s="6"/>
      <c r="E9" s="6"/>
      <c r="F9" s="6"/>
      <c r="G9" s="6"/>
      <c r="H9" s="6"/>
      <c r="I9" s="6"/>
      <c r="J9" s="6"/>
      <c r="K9" s="6"/>
      <c r="L9" s="6"/>
      <c r="M9" s="342"/>
      <c r="N9" s="342"/>
      <c r="O9" s="342"/>
      <c r="P9" s="342"/>
      <c r="Q9" s="342"/>
      <c r="R9" s="342"/>
      <c r="S9" s="342"/>
      <c r="T9" s="342"/>
      <c r="U9" s="342"/>
      <c r="V9" s="342"/>
      <c r="W9" s="342"/>
      <c r="X9" s="342"/>
      <c r="Y9" s="342"/>
      <c r="Z9" s="342"/>
      <c r="AA9" s="342"/>
      <c r="AB9" s="342"/>
      <c r="AC9" s="342"/>
      <c r="AD9" s="6"/>
      <c r="AE9" s="18"/>
    </row>
    <row r="10" spans="2:55" ht="14.4">
      <c r="B10" s="3"/>
      <c r="C10" s="82"/>
      <c r="D10" s="6"/>
      <c r="E10" s="6"/>
      <c r="F10" s="6"/>
      <c r="G10" s="6"/>
      <c r="H10" s="6"/>
      <c r="I10" s="6"/>
      <c r="J10" s="6"/>
      <c r="K10" s="6"/>
      <c r="L10" s="6"/>
      <c r="M10" s="342"/>
      <c r="N10" s="342"/>
      <c r="O10" s="342"/>
      <c r="P10" s="342"/>
      <c r="Q10" s="342"/>
      <c r="R10" s="342"/>
      <c r="S10" s="342"/>
      <c r="T10" s="342"/>
      <c r="U10" s="342"/>
      <c r="V10" s="342"/>
      <c r="W10" s="342"/>
      <c r="X10" s="342"/>
      <c r="Y10" s="342"/>
      <c r="Z10" s="342"/>
      <c r="AA10" s="342"/>
      <c r="AB10" s="342"/>
      <c r="AC10" s="342"/>
      <c r="AD10" s="6"/>
      <c r="AE10" s="18"/>
    </row>
    <row r="11" spans="2:55" ht="14.25" customHeight="1">
      <c r="B11" s="3"/>
      <c r="C11" s="82"/>
      <c r="D11" s="6"/>
      <c r="E11" s="6"/>
      <c r="F11" s="6"/>
      <c r="G11" s="6"/>
      <c r="H11" s="6"/>
      <c r="I11" s="6"/>
      <c r="J11" s="6"/>
      <c r="K11" s="6"/>
      <c r="L11" s="6"/>
      <c r="M11" s="342"/>
      <c r="N11" s="342"/>
      <c r="O11" s="342"/>
      <c r="P11" s="342"/>
      <c r="Q11" s="342"/>
      <c r="R11" s="342"/>
      <c r="S11" s="342"/>
      <c r="T11" s="342"/>
      <c r="U11" s="342"/>
      <c r="V11" s="342"/>
      <c r="W11" s="342"/>
      <c r="X11" s="342"/>
      <c r="Y11" s="342"/>
      <c r="Z11" s="342"/>
      <c r="AA11" s="342"/>
      <c r="AB11" s="342"/>
      <c r="AC11" s="342"/>
      <c r="AD11" s="6"/>
      <c r="AE11" s="18"/>
    </row>
    <row r="12" spans="2:55" ht="14.4">
      <c r="B12" s="3"/>
      <c r="C12" s="82"/>
      <c r="D12" s="6"/>
      <c r="E12" s="6"/>
      <c r="F12" s="6"/>
      <c r="G12" s="6"/>
      <c r="H12" s="6"/>
      <c r="I12" s="6"/>
      <c r="J12" s="6"/>
      <c r="K12" s="6"/>
      <c r="L12" s="6"/>
      <c r="M12" s="342"/>
      <c r="N12" s="342"/>
      <c r="O12" s="342"/>
      <c r="P12" s="342"/>
      <c r="Q12" s="342"/>
      <c r="R12" s="342"/>
      <c r="S12" s="342"/>
      <c r="T12" s="342"/>
      <c r="U12" s="342"/>
      <c r="V12" s="342"/>
      <c r="W12" s="342"/>
      <c r="X12" s="342"/>
      <c r="Y12" s="342"/>
      <c r="Z12" s="342"/>
      <c r="AA12" s="342"/>
      <c r="AB12" s="342"/>
      <c r="AC12" s="342"/>
      <c r="AD12" s="6"/>
      <c r="AE12" s="18"/>
    </row>
    <row r="13" spans="2:55" ht="15" thickBot="1">
      <c r="B13" s="3"/>
      <c r="C13" s="82"/>
      <c r="D13" s="6"/>
      <c r="E13" s="6"/>
      <c r="F13" s="6"/>
      <c r="G13" s="6"/>
      <c r="H13" s="6"/>
      <c r="I13" s="6"/>
      <c r="J13" s="6"/>
      <c r="K13" s="6"/>
      <c r="L13" s="6"/>
      <c r="M13" s="6"/>
      <c r="N13" s="6"/>
      <c r="O13" s="6"/>
      <c r="W13" s="6"/>
      <c r="X13" s="6"/>
      <c r="Y13" s="6"/>
      <c r="Z13" s="6"/>
      <c r="AA13" s="6"/>
      <c r="AB13" s="6"/>
      <c r="AC13" s="6"/>
      <c r="AD13" s="6"/>
      <c r="AE13" s="18"/>
    </row>
    <row r="14" spans="2:55" ht="14.25" customHeight="1">
      <c r="B14" s="3"/>
      <c r="C14" s="82"/>
      <c r="D14" s="6"/>
      <c r="E14" s="6"/>
      <c r="F14" s="6"/>
      <c r="G14" s="6"/>
      <c r="H14" s="6"/>
      <c r="I14" s="6"/>
      <c r="J14" s="6"/>
      <c r="K14" s="6"/>
      <c r="L14" s="343" t="s">
        <v>2</v>
      </c>
      <c r="M14" s="344"/>
      <c r="N14" s="344"/>
      <c r="O14" s="345" t="s">
        <v>3</v>
      </c>
      <c r="P14" s="345"/>
      <c r="Q14" s="345"/>
      <c r="R14" s="345"/>
      <c r="S14" s="345" t="s">
        <v>4</v>
      </c>
      <c r="T14" s="345"/>
      <c r="U14" s="345"/>
      <c r="V14" s="345"/>
      <c r="W14" s="345" t="s">
        <v>5</v>
      </c>
      <c r="X14" s="345"/>
      <c r="Y14" s="345"/>
      <c r="Z14" s="345"/>
      <c r="AA14" s="345" t="s">
        <v>6</v>
      </c>
      <c r="AB14" s="345"/>
      <c r="AC14" s="345"/>
      <c r="AD14" s="346"/>
      <c r="AE14" s="18"/>
    </row>
    <row r="15" spans="2:55" ht="14.25" customHeight="1">
      <c r="B15" s="3"/>
      <c r="C15" s="82"/>
      <c r="D15" s="6"/>
      <c r="E15" s="6"/>
      <c r="F15" s="6"/>
      <c r="G15" s="6"/>
      <c r="H15" s="6"/>
      <c r="I15" s="6"/>
      <c r="J15" s="6"/>
      <c r="K15" s="6"/>
      <c r="L15" s="323" t="s">
        <v>7</v>
      </c>
      <c r="M15" s="324"/>
      <c r="N15" s="324"/>
      <c r="O15" s="325"/>
      <c r="P15" s="325"/>
      <c r="Q15" s="325"/>
      <c r="R15" s="325"/>
      <c r="S15" s="325"/>
      <c r="T15" s="325"/>
      <c r="U15" s="325"/>
      <c r="V15" s="325"/>
      <c r="W15" s="325"/>
      <c r="X15" s="325"/>
      <c r="Y15" s="325"/>
      <c r="Z15" s="325"/>
      <c r="AA15" s="325"/>
      <c r="AB15" s="325"/>
      <c r="AC15" s="325"/>
      <c r="AD15" s="326"/>
      <c r="AE15" s="18"/>
    </row>
    <row r="16" spans="2:55" ht="14.25" customHeight="1">
      <c r="B16" s="3"/>
      <c r="C16" s="82"/>
      <c r="D16" s="6"/>
      <c r="E16" s="6"/>
      <c r="F16" s="6"/>
      <c r="G16" s="6"/>
      <c r="H16" s="6"/>
      <c r="I16" s="6"/>
      <c r="J16" s="6"/>
      <c r="K16" s="6"/>
      <c r="L16" s="327" t="s">
        <v>8</v>
      </c>
      <c r="M16" s="328"/>
      <c r="N16" s="328"/>
      <c r="O16" s="331" t="s">
        <v>9</v>
      </c>
      <c r="P16" s="331"/>
      <c r="Q16" s="331"/>
      <c r="R16" s="331"/>
      <c r="S16" s="333" t="s">
        <v>264</v>
      </c>
      <c r="T16" s="333"/>
      <c r="U16" s="333"/>
      <c r="V16" s="333"/>
      <c r="W16" s="333" t="s">
        <v>265</v>
      </c>
      <c r="X16" s="333"/>
      <c r="Y16" s="333"/>
      <c r="Z16" s="333"/>
      <c r="AA16" s="333" t="s">
        <v>10</v>
      </c>
      <c r="AB16" s="333"/>
      <c r="AC16" s="333"/>
      <c r="AD16" s="338"/>
      <c r="AE16" s="18"/>
    </row>
    <row r="17" spans="2:31" ht="14.25" customHeight="1">
      <c r="B17" s="3"/>
      <c r="C17" s="82"/>
      <c r="D17" s="6"/>
      <c r="E17" s="6"/>
      <c r="F17" s="6"/>
      <c r="G17" s="6"/>
      <c r="H17" s="6"/>
      <c r="I17" s="6"/>
      <c r="J17" s="6"/>
      <c r="K17" s="6"/>
      <c r="L17" s="327"/>
      <c r="M17" s="328"/>
      <c r="N17" s="328"/>
      <c r="O17" s="331"/>
      <c r="P17" s="331"/>
      <c r="Q17" s="331"/>
      <c r="R17" s="331"/>
      <c r="S17" s="333"/>
      <c r="T17" s="333"/>
      <c r="U17" s="333"/>
      <c r="V17" s="333"/>
      <c r="W17" s="333"/>
      <c r="X17" s="333"/>
      <c r="Y17" s="333"/>
      <c r="Z17" s="333"/>
      <c r="AA17" s="333"/>
      <c r="AB17" s="333"/>
      <c r="AC17" s="333"/>
      <c r="AD17" s="338"/>
      <c r="AE17" s="18"/>
    </row>
    <row r="18" spans="2:31" ht="14.4">
      <c r="B18" s="3"/>
      <c r="C18" s="82"/>
      <c r="D18" s="6"/>
      <c r="E18" s="6"/>
      <c r="F18" s="6"/>
      <c r="G18" s="6"/>
      <c r="H18" s="6"/>
      <c r="I18" s="6"/>
      <c r="J18" s="6"/>
      <c r="K18" s="6"/>
      <c r="L18" s="327"/>
      <c r="M18" s="328"/>
      <c r="N18" s="328"/>
      <c r="O18" s="331"/>
      <c r="P18" s="331"/>
      <c r="Q18" s="331"/>
      <c r="R18" s="331"/>
      <c r="S18" s="333"/>
      <c r="T18" s="333"/>
      <c r="U18" s="333"/>
      <c r="V18" s="333"/>
      <c r="W18" s="333"/>
      <c r="X18" s="333"/>
      <c r="Y18" s="333"/>
      <c r="Z18" s="333"/>
      <c r="AA18" s="333"/>
      <c r="AB18" s="333"/>
      <c r="AC18" s="333"/>
      <c r="AD18" s="338"/>
      <c r="AE18" s="18"/>
    </row>
    <row r="19" spans="2:31" ht="14.4">
      <c r="B19" s="3"/>
      <c r="C19" s="82"/>
      <c r="D19" s="6"/>
      <c r="E19" s="6"/>
      <c r="F19" s="6"/>
      <c r="G19" s="6"/>
      <c r="H19" s="6"/>
      <c r="I19" s="6"/>
      <c r="J19" s="6"/>
      <c r="K19" s="6"/>
      <c r="L19" s="327"/>
      <c r="M19" s="328"/>
      <c r="N19" s="328"/>
      <c r="O19" s="331"/>
      <c r="P19" s="331"/>
      <c r="Q19" s="331"/>
      <c r="R19" s="331"/>
      <c r="S19" s="333"/>
      <c r="T19" s="333"/>
      <c r="U19" s="333"/>
      <c r="V19" s="333"/>
      <c r="W19" s="333"/>
      <c r="X19" s="333"/>
      <c r="Y19" s="333"/>
      <c r="Z19" s="333"/>
      <c r="AA19" s="333"/>
      <c r="AB19" s="333"/>
      <c r="AC19" s="333"/>
      <c r="AD19" s="338"/>
      <c r="AE19" s="18"/>
    </row>
    <row r="20" spans="2:31" ht="14.4">
      <c r="B20" s="3"/>
      <c r="C20" s="82"/>
      <c r="D20" s="6"/>
      <c r="E20" s="6"/>
      <c r="F20" s="6"/>
      <c r="G20" s="6"/>
      <c r="H20" s="6"/>
      <c r="I20" s="6"/>
      <c r="J20" s="6"/>
      <c r="K20" s="6"/>
      <c r="L20" s="327"/>
      <c r="M20" s="328"/>
      <c r="N20" s="328"/>
      <c r="O20" s="331"/>
      <c r="P20" s="331"/>
      <c r="Q20" s="331"/>
      <c r="R20" s="331"/>
      <c r="S20" s="333"/>
      <c r="T20" s="333"/>
      <c r="U20" s="333"/>
      <c r="V20" s="333"/>
      <c r="W20" s="333"/>
      <c r="X20" s="333"/>
      <c r="Y20" s="333"/>
      <c r="Z20" s="333"/>
      <c r="AA20" s="333"/>
      <c r="AB20" s="333"/>
      <c r="AC20" s="333"/>
      <c r="AD20" s="338"/>
      <c r="AE20" s="18"/>
    </row>
    <row r="21" spans="2:31" ht="14.4">
      <c r="B21" s="3"/>
      <c r="C21" s="82"/>
      <c r="D21" s="6"/>
      <c r="E21" s="6"/>
      <c r="F21" s="6"/>
      <c r="G21" s="6"/>
      <c r="H21" s="6"/>
      <c r="I21" s="6"/>
      <c r="J21" s="6"/>
      <c r="K21" s="6"/>
      <c r="L21" s="327"/>
      <c r="M21" s="328"/>
      <c r="N21" s="328"/>
      <c r="O21" s="331"/>
      <c r="P21" s="331"/>
      <c r="Q21" s="331"/>
      <c r="R21" s="331"/>
      <c r="S21" s="333"/>
      <c r="T21" s="333"/>
      <c r="U21" s="333"/>
      <c r="V21" s="333"/>
      <c r="W21" s="333"/>
      <c r="X21" s="333"/>
      <c r="Y21" s="333"/>
      <c r="Z21" s="333"/>
      <c r="AA21" s="333"/>
      <c r="AB21" s="333"/>
      <c r="AC21" s="333"/>
      <c r="AD21" s="338"/>
      <c r="AE21" s="18"/>
    </row>
    <row r="22" spans="2:31" ht="15" thickBot="1">
      <c r="B22" s="3"/>
      <c r="C22" s="82"/>
      <c r="D22" s="6"/>
      <c r="E22" s="6"/>
      <c r="F22" s="6"/>
      <c r="G22" s="6"/>
      <c r="H22" s="6"/>
      <c r="I22" s="6"/>
      <c r="J22" s="6"/>
      <c r="K22" s="6"/>
      <c r="L22" s="329"/>
      <c r="M22" s="330"/>
      <c r="N22" s="330"/>
      <c r="O22" s="332"/>
      <c r="P22" s="332"/>
      <c r="Q22" s="332"/>
      <c r="R22" s="332"/>
      <c r="S22" s="334"/>
      <c r="T22" s="334"/>
      <c r="U22" s="334"/>
      <c r="V22" s="334"/>
      <c r="W22" s="334"/>
      <c r="X22" s="334"/>
      <c r="Y22" s="334"/>
      <c r="Z22" s="334"/>
      <c r="AA22" s="334"/>
      <c r="AB22" s="334"/>
      <c r="AC22" s="334"/>
      <c r="AD22" s="339"/>
      <c r="AE22" s="18"/>
    </row>
    <row r="23" spans="2:31" ht="16.2">
      <c r="B23" s="3"/>
      <c r="C23" s="311" t="s">
        <v>11</v>
      </c>
      <c r="D23" s="6"/>
      <c r="E23" s="6"/>
      <c r="F23" s="6"/>
      <c r="G23" s="6"/>
      <c r="H23" s="6"/>
      <c r="I23" s="6"/>
      <c r="J23" s="6"/>
      <c r="K23" s="6"/>
      <c r="L23" s="6"/>
      <c r="M23" s="6"/>
      <c r="N23" s="6"/>
      <c r="O23" s="6"/>
      <c r="W23" s="6"/>
      <c r="X23" s="6"/>
      <c r="Y23" s="6"/>
      <c r="Z23" s="6"/>
      <c r="AA23" s="6"/>
      <c r="AB23" s="6"/>
      <c r="AC23" s="6"/>
      <c r="AD23" s="6"/>
      <c r="AE23" s="18"/>
    </row>
    <row r="24" spans="2:31" ht="14.25" customHeight="1">
      <c r="B24" s="3"/>
      <c r="C24" s="312"/>
      <c r="D24" s="313"/>
      <c r="E24" s="313"/>
      <c r="F24" s="313"/>
      <c r="G24" s="313"/>
      <c r="H24" s="313"/>
      <c r="I24" s="313"/>
      <c r="J24" s="313"/>
      <c r="K24" s="313"/>
      <c r="L24" s="313"/>
      <c r="M24" s="313"/>
      <c r="N24" s="313"/>
      <c r="O24" s="313"/>
      <c r="P24" s="313"/>
      <c r="Q24" s="313"/>
      <c r="R24" s="313"/>
      <c r="S24" s="313"/>
      <c r="W24" s="6"/>
      <c r="X24" s="6"/>
      <c r="Y24" s="6"/>
      <c r="Z24" s="6"/>
      <c r="AA24" s="6"/>
      <c r="AB24" s="6"/>
      <c r="AC24" s="6"/>
      <c r="AD24" s="6"/>
      <c r="AE24" s="18"/>
    </row>
    <row r="25" spans="2:31" ht="14.25" customHeight="1">
      <c r="B25" s="3"/>
      <c r="C25" s="340" t="s">
        <v>266</v>
      </c>
      <c r="D25" s="340"/>
      <c r="E25" s="340"/>
      <c r="F25" s="340"/>
      <c r="G25" s="340"/>
      <c r="H25" s="340"/>
      <c r="I25" s="340"/>
      <c r="J25" s="340"/>
      <c r="K25" s="340"/>
      <c r="L25" s="340"/>
      <c r="M25" s="340"/>
      <c r="N25" s="340"/>
      <c r="O25" s="340"/>
      <c r="P25" s="340"/>
      <c r="Q25" s="340"/>
      <c r="R25" s="340"/>
      <c r="S25" s="313"/>
      <c r="W25" s="6"/>
      <c r="X25" s="6"/>
      <c r="Y25" s="6"/>
      <c r="Z25" s="6"/>
      <c r="AA25" s="6"/>
      <c r="AB25" s="6"/>
      <c r="AC25" s="6"/>
      <c r="AD25" s="6"/>
      <c r="AE25" s="18"/>
    </row>
    <row r="26" spans="2:31" ht="14.25" customHeight="1">
      <c r="B26" s="3"/>
      <c r="C26" s="340"/>
      <c r="D26" s="340"/>
      <c r="E26" s="340"/>
      <c r="F26" s="340"/>
      <c r="G26" s="340"/>
      <c r="H26" s="340"/>
      <c r="I26" s="340"/>
      <c r="J26" s="340"/>
      <c r="K26" s="340"/>
      <c r="L26" s="340"/>
      <c r="M26" s="340"/>
      <c r="N26" s="340"/>
      <c r="O26" s="340"/>
      <c r="P26" s="340"/>
      <c r="Q26" s="340"/>
      <c r="R26" s="340"/>
      <c r="S26" s="313"/>
      <c r="W26" s="6"/>
      <c r="X26" s="6"/>
      <c r="Y26" s="6"/>
      <c r="Z26" s="6"/>
      <c r="AA26" s="6"/>
      <c r="AB26" s="6"/>
      <c r="AC26" s="6"/>
      <c r="AD26" s="6"/>
      <c r="AE26" s="18"/>
    </row>
    <row r="27" spans="2:31" ht="14.4">
      <c r="B27" s="3"/>
      <c r="C27" s="340"/>
      <c r="D27" s="340"/>
      <c r="E27" s="340"/>
      <c r="F27" s="340"/>
      <c r="G27" s="340"/>
      <c r="H27" s="340"/>
      <c r="I27" s="340"/>
      <c r="J27" s="340"/>
      <c r="K27" s="340"/>
      <c r="L27" s="340"/>
      <c r="M27" s="340"/>
      <c r="N27" s="340"/>
      <c r="O27" s="340"/>
      <c r="P27" s="340"/>
      <c r="Q27" s="340"/>
      <c r="R27" s="340"/>
      <c r="S27" s="313"/>
      <c r="W27" s="6"/>
      <c r="X27" s="6"/>
      <c r="Y27" s="6"/>
      <c r="Z27" s="6"/>
      <c r="AA27" s="6"/>
      <c r="AB27" s="6"/>
      <c r="AC27" s="6"/>
      <c r="AD27" s="6"/>
      <c r="AE27" s="18"/>
    </row>
    <row r="28" spans="2:31" ht="14.4">
      <c r="B28" s="3"/>
      <c r="C28" s="340"/>
      <c r="D28" s="340"/>
      <c r="E28" s="340"/>
      <c r="F28" s="340"/>
      <c r="G28" s="340"/>
      <c r="H28" s="340"/>
      <c r="I28" s="340"/>
      <c r="J28" s="340"/>
      <c r="K28" s="340"/>
      <c r="L28" s="340"/>
      <c r="M28" s="340"/>
      <c r="N28" s="340"/>
      <c r="O28" s="340"/>
      <c r="P28" s="340"/>
      <c r="Q28" s="340"/>
      <c r="R28" s="340"/>
      <c r="S28" s="313"/>
      <c r="W28" s="6"/>
      <c r="X28" s="6"/>
      <c r="Y28" s="6"/>
      <c r="Z28" s="6"/>
      <c r="AA28" s="6"/>
      <c r="AB28" s="6"/>
      <c r="AC28" s="6"/>
      <c r="AD28" s="6"/>
      <c r="AE28" s="18"/>
    </row>
    <row r="29" spans="2:31" ht="14.4">
      <c r="B29" s="3"/>
      <c r="C29" s="340"/>
      <c r="D29" s="340"/>
      <c r="E29" s="340"/>
      <c r="F29" s="340"/>
      <c r="G29" s="340"/>
      <c r="H29" s="340"/>
      <c r="I29" s="340"/>
      <c r="J29" s="340"/>
      <c r="K29" s="340"/>
      <c r="L29" s="340"/>
      <c r="M29" s="340"/>
      <c r="N29" s="340"/>
      <c r="O29" s="340"/>
      <c r="P29" s="340"/>
      <c r="Q29" s="340"/>
      <c r="R29" s="340"/>
      <c r="S29" s="313"/>
      <c r="W29" s="6"/>
      <c r="X29" s="6"/>
      <c r="Y29" s="6"/>
      <c r="Z29" s="6"/>
      <c r="AA29" s="6"/>
      <c r="AB29" s="6"/>
      <c r="AC29" s="6"/>
      <c r="AD29" s="6"/>
      <c r="AE29" s="18"/>
    </row>
    <row r="30" spans="2:31" ht="14.4">
      <c r="B30" s="3"/>
      <c r="C30" s="340"/>
      <c r="D30" s="340"/>
      <c r="E30" s="340"/>
      <c r="F30" s="340"/>
      <c r="G30" s="340"/>
      <c r="H30" s="340"/>
      <c r="I30" s="340"/>
      <c r="J30" s="340"/>
      <c r="K30" s="340"/>
      <c r="L30" s="340"/>
      <c r="M30" s="340"/>
      <c r="N30" s="340"/>
      <c r="O30" s="340"/>
      <c r="P30" s="340"/>
      <c r="Q30" s="340"/>
      <c r="R30" s="340"/>
      <c r="S30" s="313"/>
      <c r="W30" s="6"/>
      <c r="X30" s="6"/>
      <c r="Y30" s="6"/>
      <c r="Z30" s="6"/>
      <c r="AA30" s="6"/>
      <c r="AB30" s="6"/>
      <c r="AC30" s="6"/>
      <c r="AD30" s="6"/>
      <c r="AE30" s="18"/>
    </row>
    <row r="31" spans="2:31" ht="14.4">
      <c r="B31" s="3"/>
      <c r="C31" s="340"/>
      <c r="D31" s="340"/>
      <c r="E31" s="340"/>
      <c r="F31" s="340"/>
      <c r="G31" s="340"/>
      <c r="H31" s="340"/>
      <c r="I31" s="340"/>
      <c r="J31" s="340"/>
      <c r="K31" s="340"/>
      <c r="L31" s="340"/>
      <c r="M31" s="340"/>
      <c r="N31" s="340"/>
      <c r="O31" s="340"/>
      <c r="P31" s="340"/>
      <c r="Q31" s="340"/>
      <c r="R31" s="340"/>
      <c r="S31" s="313"/>
      <c r="W31" s="6"/>
      <c r="X31" s="6"/>
      <c r="Y31" s="6"/>
      <c r="Z31" s="6"/>
      <c r="AA31" s="6"/>
      <c r="AB31" s="6"/>
      <c r="AC31" s="6"/>
      <c r="AD31" s="6"/>
      <c r="AE31" s="18"/>
    </row>
    <row r="32" spans="2:31" ht="14.4">
      <c r="B32" s="3"/>
      <c r="C32" s="340"/>
      <c r="D32" s="340"/>
      <c r="E32" s="340"/>
      <c r="F32" s="340"/>
      <c r="G32" s="340"/>
      <c r="H32" s="340"/>
      <c r="I32" s="340"/>
      <c r="J32" s="340"/>
      <c r="K32" s="340"/>
      <c r="L32" s="340"/>
      <c r="M32" s="340"/>
      <c r="N32" s="340"/>
      <c r="O32" s="340"/>
      <c r="P32" s="340"/>
      <c r="Q32" s="340"/>
      <c r="R32" s="340"/>
      <c r="S32" s="313"/>
      <c r="W32" s="6"/>
      <c r="X32" s="6"/>
      <c r="Y32" s="6"/>
      <c r="Z32" s="6"/>
      <c r="AA32" s="6"/>
      <c r="AB32" s="6"/>
      <c r="AC32" s="6"/>
      <c r="AD32" s="6"/>
      <c r="AE32" s="18"/>
    </row>
    <row r="33" spans="2:31" ht="14.4">
      <c r="B33" s="3"/>
      <c r="C33" s="340"/>
      <c r="D33" s="340"/>
      <c r="E33" s="340"/>
      <c r="F33" s="340"/>
      <c r="G33" s="340"/>
      <c r="H33" s="340"/>
      <c r="I33" s="340"/>
      <c r="J33" s="340"/>
      <c r="K33" s="340"/>
      <c r="L33" s="340"/>
      <c r="M33" s="340"/>
      <c r="N33" s="340"/>
      <c r="O33" s="340"/>
      <c r="P33" s="340"/>
      <c r="Q33" s="340"/>
      <c r="R33" s="340"/>
      <c r="S33" s="313"/>
      <c r="W33" s="6"/>
      <c r="X33" s="6"/>
      <c r="Y33" s="6"/>
      <c r="Z33" s="6"/>
      <c r="AA33" s="6"/>
      <c r="AB33" s="6"/>
      <c r="AC33" s="6"/>
      <c r="AD33" s="6"/>
      <c r="AE33" s="18"/>
    </row>
    <row r="34" spans="2:31" ht="14.4">
      <c r="B34" s="3"/>
      <c r="C34" s="82"/>
      <c r="D34" s="6"/>
      <c r="E34" s="6"/>
      <c r="F34" s="6"/>
      <c r="G34" s="6"/>
      <c r="H34" s="6"/>
      <c r="I34" s="6"/>
      <c r="J34" s="6"/>
      <c r="K34" s="6"/>
      <c r="L34" s="6"/>
      <c r="M34" s="6"/>
      <c r="N34" s="6"/>
      <c r="O34" s="6"/>
      <c r="W34" s="6"/>
      <c r="X34" s="6"/>
      <c r="Y34" s="6"/>
      <c r="Z34" s="6"/>
      <c r="AA34" s="6"/>
      <c r="AB34" s="6"/>
      <c r="AC34" s="6"/>
      <c r="AD34" s="6"/>
      <c r="AE34" s="18"/>
    </row>
    <row r="35" spans="2:31" ht="14.4">
      <c r="B35" s="3"/>
      <c r="C35" s="82"/>
      <c r="D35" s="6"/>
      <c r="E35" s="6"/>
      <c r="F35" s="6"/>
      <c r="G35" s="6"/>
      <c r="H35" s="6"/>
      <c r="I35" s="6"/>
      <c r="J35" s="6"/>
      <c r="K35" s="6"/>
      <c r="L35" s="6"/>
      <c r="M35" s="6"/>
      <c r="N35" s="6"/>
      <c r="O35" s="6"/>
      <c r="W35" s="6"/>
      <c r="X35" s="6"/>
      <c r="Y35" s="6"/>
      <c r="Z35" s="6"/>
      <c r="AA35" s="6"/>
      <c r="AB35" s="6"/>
      <c r="AC35" s="6"/>
      <c r="AD35" s="6"/>
      <c r="AE35" s="18"/>
    </row>
    <row r="36" spans="2:31" ht="14.4">
      <c r="B36" s="3"/>
      <c r="C36" s="82"/>
      <c r="D36" s="6"/>
      <c r="E36" s="6"/>
      <c r="F36" s="6"/>
      <c r="G36" s="6"/>
      <c r="H36" s="6"/>
      <c r="I36" s="6"/>
      <c r="J36" s="6"/>
      <c r="K36" s="6"/>
      <c r="L36" s="6"/>
      <c r="M36" s="6"/>
      <c r="N36" s="6"/>
      <c r="O36" s="6"/>
      <c r="W36" s="6"/>
      <c r="X36" s="6"/>
      <c r="Y36" s="6"/>
      <c r="Z36" s="6"/>
      <c r="AA36" s="6"/>
      <c r="AB36" s="6"/>
      <c r="AC36" s="6"/>
      <c r="AD36" s="6"/>
      <c r="AE36" s="18"/>
    </row>
    <row r="37" spans="2:31" ht="14.4">
      <c r="B37" s="3"/>
      <c r="C37" s="82"/>
      <c r="D37" s="6"/>
      <c r="E37" s="6"/>
      <c r="F37" s="6"/>
      <c r="G37" s="6"/>
      <c r="H37" s="6"/>
      <c r="I37" s="6"/>
      <c r="J37" s="6"/>
      <c r="K37" s="6"/>
      <c r="L37" s="6"/>
      <c r="M37" s="6"/>
      <c r="N37" s="6"/>
      <c r="O37" s="6"/>
      <c r="W37" s="6"/>
      <c r="X37" s="6"/>
      <c r="Y37" s="6"/>
      <c r="Z37" s="6"/>
      <c r="AA37" s="6"/>
      <c r="AB37" s="6"/>
      <c r="AC37" s="6"/>
      <c r="AD37" s="6"/>
      <c r="AE37" s="18"/>
    </row>
    <row r="38" spans="2:31" ht="14.4">
      <c r="B38" s="3"/>
      <c r="C38" s="82"/>
      <c r="D38" s="6"/>
      <c r="E38" s="6"/>
      <c r="F38" s="6"/>
      <c r="G38" s="6"/>
      <c r="H38" s="6"/>
      <c r="I38" s="6"/>
      <c r="J38" s="6"/>
      <c r="K38" s="6"/>
      <c r="L38" s="6"/>
      <c r="M38" s="6"/>
      <c r="N38" s="6"/>
      <c r="O38" s="6"/>
      <c r="W38" s="6"/>
      <c r="X38" s="6"/>
      <c r="Y38" s="6"/>
      <c r="Z38" s="6"/>
      <c r="AA38" s="6"/>
      <c r="AB38" s="6"/>
      <c r="AC38" s="6"/>
      <c r="AD38" s="6"/>
      <c r="AE38" s="71"/>
    </row>
    <row r="39" spans="2:31" ht="14.4">
      <c r="B39" s="3"/>
      <c r="C39" s="82"/>
      <c r="D39" s="6"/>
      <c r="E39" s="6"/>
      <c r="F39" s="6"/>
      <c r="G39" s="6"/>
      <c r="H39" s="6"/>
      <c r="I39" s="6"/>
      <c r="J39" s="6"/>
      <c r="K39" s="6"/>
      <c r="L39" s="6"/>
      <c r="M39" s="6"/>
      <c r="N39" s="6"/>
      <c r="O39" s="6"/>
      <c r="W39" s="6"/>
      <c r="X39" s="6"/>
      <c r="Y39" s="6"/>
      <c r="Z39" s="6"/>
      <c r="AA39" s="6"/>
      <c r="AB39" s="6"/>
      <c r="AC39" s="6"/>
      <c r="AD39" s="6"/>
      <c r="AE39" s="71"/>
    </row>
    <row r="40" spans="2:31" ht="14.4">
      <c r="B40" s="3"/>
      <c r="C40" s="82"/>
      <c r="D40" s="6"/>
      <c r="E40" s="6"/>
      <c r="F40" s="6"/>
      <c r="G40" s="6"/>
      <c r="H40" s="6"/>
      <c r="I40" s="6"/>
      <c r="J40" s="6"/>
      <c r="K40" s="6"/>
      <c r="L40" s="6"/>
      <c r="M40" s="6"/>
      <c r="N40" s="6"/>
      <c r="O40" s="6"/>
      <c r="W40" s="6"/>
      <c r="X40" s="6"/>
      <c r="Y40" s="6"/>
      <c r="Z40" s="6"/>
      <c r="AA40" s="6"/>
      <c r="AB40" s="6"/>
      <c r="AC40" s="6"/>
      <c r="AD40" s="6"/>
      <c r="AE40" s="71"/>
    </row>
    <row r="41" spans="2:31" ht="14.4">
      <c r="B41" s="3"/>
      <c r="C41" s="82"/>
      <c r="D41" s="6"/>
      <c r="E41" s="6"/>
      <c r="F41" s="6"/>
      <c r="G41" s="6"/>
      <c r="H41" s="6"/>
      <c r="I41" s="6"/>
      <c r="J41" s="6"/>
      <c r="K41" s="6"/>
      <c r="L41" s="6"/>
      <c r="M41" s="6"/>
      <c r="N41" s="6"/>
      <c r="O41" s="6"/>
      <c r="W41" s="6"/>
      <c r="X41" s="6"/>
      <c r="Y41" s="6"/>
      <c r="Z41" s="6"/>
      <c r="AA41" s="6"/>
      <c r="AB41" s="6"/>
      <c r="AC41" s="6"/>
      <c r="AD41" s="6"/>
      <c r="AE41" s="71"/>
    </row>
    <row r="42" spans="2:31" ht="14.4">
      <c r="B42" s="3"/>
      <c r="C42" s="82"/>
      <c r="D42" s="6"/>
      <c r="E42" s="6"/>
      <c r="F42" s="6"/>
      <c r="G42" s="6"/>
      <c r="H42" s="6"/>
      <c r="I42" s="6"/>
      <c r="J42" s="6"/>
      <c r="K42" s="6"/>
      <c r="L42" s="6"/>
      <c r="M42" s="6"/>
      <c r="N42" s="6"/>
      <c r="O42" s="6"/>
      <c r="W42" s="6"/>
      <c r="X42" s="6"/>
      <c r="Y42" s="6"/>
      <c r="Z42" s="6"/>
      <c r="AA42" s="6"/>
      <c r="AB42" s="6"/>
      <c r="AC42" s="6"/>
      <c r="AD42" s="6"/>
      <c r="AE42" s="71"/>
    </row>
    <row r="43" spans="2:31" ht="16.2">
      <c r="B43" s="3"/>
      <c r="C43" s="311" t="s">
        <v>12</v>
      </c>
      <c r="D43" s="6"/>
      <c r="E43" s="6"/>
      <c r="F43" s="6"/>
      <c r="G43" s="6"/>
      <c r="H43" s="6"/>
      <c r="I43" s="6"/>
      <c r="J43" s="6"/>
      <c r="K43" s="6"/>
      <c r="L43" s="6"/>
      <c r="M43" s="6"/>
      <c r="N43" s="6"/>
      <c r="O43" s="6"/>
      <c r="W43" s="6"/>
      <c r="X43" s="6"/>
      <c r="Y43" s="6"/>
      <c r="Z43" s="6"/>
      <c r="AA43" s="6"/>
      <c r="AB43" s="6"/>
      <c r="AC43" s="6"/>
      <c r="AD43" s="6"/>
      <c r="AE43" s="18"/>
    </row>
    <row r="44" spans="2:31" ht="14.4">
      <c r="B44" s="3"/>
      <c r="C44" s="82"/>
      <c r="D44" s="6"/>
      <c r="E44" s="6"/>
      <c r="F44" s="6"/>
      <c r="G44" s="6"/>
      <c r="H44" s="6"/>
      <c r="I44" s="6"/>
      <c r="J44" s="6"/>
      <c r="K44" s="6"/>
      <c r="L44" s="6"/>
      <c r="M44" s="6"/>
      <c r="N44" s="6"/>
      <c r="O44" s="6"/>
      <c r="W44" s="6"/>
      <c r="X44" s="6"/>
      <c r="Y44" s="6"/>
      <c r="Z44" s="6"/>
      <c r="AA44" s="6"/>
      <c r="AB44" s="6"/>
      <c r="AC44" s="6"/>
      <c r="AD44" s="6"/>
      <c r="AE44" s="83"/>
    </row>
    <row r="45" spans="2:31" ht="15">
      <c r="B45" s="3"/>
      <c r="C45" s="335" t="s">
        <v>13</v>
      </c>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18"/>
    </row>
    <row r="46" spans="2:31" ht="14.4">
      <c r="B46" s="3"/>
      <c r="C46" s="82"/>
      <c r="D46" s="6"/>
      <c r="E46" s="6"/>
      <c r="F46" s="6"/>
      <c r="G46" s="6"/>
      <c r="H46" s="6"/>
      <c r="I46" s="6"/>
      <c r="J46" s="6"/>
      <c r="K46" s="6"/>
      <c r="L46" s="6"/>
      <c r="M46" s="6"/>
      <c r="N46" s="6"/>
      <c r="O46" s="6"/>
      <c r="W46" s="6"/>
      <c r="X46" s="6"/>
      <c r="Y46" s="6"/>
      <c r="Z46" s="6"/>
      <c r="AA46" s="6"/>
      <c r="AB46" s="6"/>
      <c r="AC46" s="6"/>
      <c r="AD46" s="6"/>
      <c r="AE46" s="18"/>
    </row>
    <row r="47" spans="2:31" ht="14.4">
      <c r="B47" s="3"/>
      <c r="C47" s="82"/>
      <c r="D47" s="6"/>
      <c r="E47" s="6"/>
      <c r="F47" s="6"/>
      <c r="G47" s="6"/>
      <c r="H47" s="6"/>
      <c r="I47" s="6"/>
      <c r="J47" s="6"/>
      <c r="K47" s="6"/>
      <c r="L47" s="6"/>
      <c r="M47" s="6"/>
      <c r="N47" s="6"/>
      <c r="O47" s="6"/>
      <c r="W47" s="6"/>
      <c r="X47" s="6"/>
      <c r="Y47" s="6"/>
      <c r="Z47" s="6"/>
      <c r="AA47" s="6"/>
      <c r="AB47" s="6"/>
      <c r="AC47" s="6"/>
      <c r="AD47" s="6"/>
      <c r="AE47" s="18"/>
    </row>
    <row r="48" spans="2:31" ht="14.4">
      <c r="B48" s="3"/>
      <c r="C48" s="82"/>
      <c r="D48" s="6"/>
      <c r="E48" s="6"/>
      <c r="F48" s="6"/>
      <c r="G48" s="6"/>
      <c r="H48" s="6"/>
      <c r="I48" s="6"/>
      <c r="J48" s="6"/>
      <c r="K48" s="6"/>
      <c r="L48" s="6"/>
      <c r="M48" s="6"/>
      <c r="N48" s="6"/>
      <c r="O48" s="6"/>
      <c r="W48" s="6"/>
      <c r="X48" s="6"/>
      <c r="Y48" s="6"/>
      <c r="Z48" s="6"/>
      <c r="AA48" s="6"/>
      <c r="AB48" s="6"/>
      <c r="AC48" s="6"/>
      <c r="AD48" s="6"/>
      <c r="AE48" s="18"/>
    </row>
    <row r="49" spans="2:31" ht="14.4">
      <c r="B49" s="3"/>
      <c r="C49" s="82"/>
      <c r="D49" s="6"/>
      <c r="E49" s="6"/>
      <c r="F49" s="6"/>
      <c r="G49" s="6"/>
      <c r="H49" s="6"/>
      <c r="I49" s="6"/>
      <c r="J49" s="6"/>
      <c r="K49" s="6"/>
      <c r="L49" s="6"/>
      <c r="M49" s="6"/>
      <c r="N49" s="6"/>
      <c r="O49" s="6"/>
      <c r="W49" s="6"/>
      <c r="X49" s="6"/>
      <c r="Y49" s="6"/>
      <c r="Z49" s="6"/>
      <c r="AA49" s="6"/>
      <c r="AB49" s="6"/>
      <c r="AC49" s="6"/>
      <c r="AD49" s="6"/>
      <c r="AE49" s="18"/>
    </row>
    <row r="50" spans="2:31" ht="14.4">
      <c r="B50" s="3"/>
      <c r="C50" s="82"/>
      <c r="D50" s="6"/>
      <c r="E50" s="6"/>
      <c r="F50" s="6"/>
      <c r="G50" s="6"/>
      <c r="H50" s="6"/>
      <c r="I50" s="6"/>
      <c r="J50" s="6"/>
      <c r="K50" s="6"/>
      <c r="L50" s="6"/>
      <c r="M50" s="6"/>
      <c r="N50" s="6"/>
      <c r="O50" s="6"/>
      <c r="W50" s="6"/>
      <c r="X50" s="6"/>
      <c r="Y50" s="6"/>
      <c r="Z50" s="6"/>
      <c r="AA50" s="6"/>
      <c r="AB50" s="6"/>
      <c r="AC50" s="6"/>
      <c r="AD50" s="6"/>
      <c r="AE50" s="18"/>
    </row>
    <row r="51" spans="2:31">
      <c r="B51" s="96"/>
      <c r="C51" s="82"/>
      <c r="D51" s="6"/>
      <c r="E51" s="6"/>
      <c r="F51" s="6"/>
      <c r="G51" s="6"/>
      <c r="H51" s="6"/>
      <c r="I51" s="6"/>
      <c r="J51" s="6"/>
      <c r="K51" s="6"/>
      <c r="L51" s="6"/>
      <c r="M51" s="6"/>
      <c r="N51" s="6"/>
      <c r="O51" s="6"/>
      <c r="W51" s="6"/>
      <c r="X51" s="6"/>
      <c r="Y51" s="6"/>
      <c r="Z51" s="6"/>
      <c r="AA51" s="6"/>
      <c r="AB51" s="6"/>
      <c r="AC51" s="6"/>
      <c r="AD51" s="6"/>
      <c r="AE51" s="18"/>
    </row>
    <row r="52" spans="2:31">
      <c r="B52" s="96"/>
      <c r="C52" s="82"/>
      <c r="D52" s="6"/>
      <c r="E52" s="6"/>
      <c r="F52" s="6"/>
      <c r="G52" s="6"/>
      <c r="H52" s="6"/>
      <c r="I52" s="6"/>
      <c r="J52" s="6"/>
      <c r="K52" s="6"/>
      <c r="L52" s="6"/>
      <c r="M52" s="6"/>
      <c r="N52" s="6"/>
      <c r="O52" s="6"/>
      <c r="W52" s="6"/>
      <c r="X52" s="6"/>
      <c r="Y52" s="6"/>
      <c r="Z52" s="6"/>
      <c r="AA52" s="6"/>
      <c r="AB52" s="6"/>
      <c r="AC52" s="6"/>
      <c r="AD52" s="6"/>
      <c r="AE52" s="18"/>
    </row>
    <row r="53" spans="2:31">
      <c r="B53" s="96"/>
      <c r="C53" s="82"/>
      <c r="D53" s="6"/>
      <c r="E53" s="6"/>
      <c r="F53" s="6"/>
      <c r="G53" s="6"/>
      <c r="H53" s="6"/>
      <c r="I53" s="6"/>
      <c r="J53" s="6"/>
      <c r="K53" s="6"/>
      <c r="L53" s="6"/>
      <c r="M53" s="6"/>
      <c r="N53" s="6"/>
      <c r="O53" s="6"/>
      <c r="W53" s="6"/>
      <c r="X53" s="6"/>
      <c r="Y53" s="6"/>
      <c r="Z53" s="6"/>
      <c r="AA53" s="6"/>
      <c r="AB53" s="6"/>
      <c r="AC53" s="6"/>
      <c r="AD53" s="6"/>
      <c r="AE53" s="18"/>
    </row>
    <row r="54" spans="2:31">
      <c r="B54" s="96"/>
      <c r="C54" s="82"/>
      <c r="D54" s="6"/>
      <c r="E54" s="6"/>
      <c r="F54" s="6"/>
      <c r="G54" s="6"/>
      <c r="H54" s="6"/>
      <c r="I54" s="6"/>
      <c r="J54" s="6"/>
      <c r="K54" s="6"/>
      <c r="L54" s="6"/>
      <c r="M54" s="6"/>
      <c r="N54" s="6"/>
      <c r="O54" s="6"/>
      <c r="W54" s="6"/>
      <c r="X54" s="6"/>
      <c r="Y54" s="6"/>
      <c r="Z54" s="6"/>
      <c r="AA54" s="6"/>
      <c r="AB54" s="6"/>
      <c r="AC54" s="6"/>
      <c r="AD54" s="6"/>
      <c r="AE54" s="18"/>
    </row>
    <row r="55" spans="2:31" ht="16.2">
      <c r="B55" s="96"/>
      <c r="C55" s="311" t="s">
        <v>14</v>
      </c>
      <c r="D55" s="6"/>
      <c r="E55" s="6"/>
      <c r="F55" s="6"/>
      <c r="G55" s="6"/>
      <c r="H55" s="6"/>
      <c r="I55" s="6"/>
      <c r="J55" s="6"/>
      <c r="K55" s="6"/>
      <c r="L55" s="6"/>
      <c r="M55" s="6"/>
      <c r="N55" s="6"/>
      <c r="O55" s="6"/>
      <c r="W55" s="6"/>
      <c r="X55" s="6"/>
      <c r="Y55" s="6"/>
      <c r="Z55" s="6"/>
      <c r="AA55" s="6"/>
      <c r="AB55" s="6"/>
      <c r="AC55" s="6"/>
      <c r="AD55" s="6"/>
      <c r="AE55" s="18"/>
    </row>
    <row r="56" spans="2:31" ht="16.2">
      <c r="B56" s="96"/>
      <c r="C56" s="197"/>
      <c r="D56" s="198"/>
      <c r="E56" s="199"/>
      <c r="F56" s="200"/>
      <c r="G56" s="200"/>
      <c r="H56" s="200"/>
      <c r="I56" s="6"/>
      <c r="J56" s="6"/>
      <c r="K56" s="6"/>
      <c r="L56" s="6"/>
      <c r="M56" s="6"/>
      <c r="N56" s="6"/>
      <c r="O56" s="6"/>
      <c r="W56" s="6"/>
      <c r="X56" s="6"/>
      <c r="Y56" s="6"/>
      <c r="Z56" s="6"/>
      <c r="AA56" s="6"/>
      <c r="AB56" s="6"/>
      <c r="AC56" s="6"/>
      <c r="AD56" s="6"/>
      <c r="AE56" s="18"/>
    </row>
    <row r="57" spans="2:31" ht="18" customHeight="1">
      <c r="B57" s="96"/>
      <c r="C57" s="336" t="s">
        <v>15</v>
      </c>
      <c r="D57" s="337"/>
      <c r="E57" s="337"/>
      <c r="F57" s="337"/>
      <c r="G57" s="337"/>
      <c r="H57" s="337"/>
      <c r="I57" s="6"/>
      <c r="J57" s="6"/>
      <c r="K57" s="6"/>
      <c r="L57" s="6"/>
      <c r="M57" s="6"/>
      <c r="N57" s="6"/>
      <c r="O57" s="6"/>
      <c r="W57" s="6"/>
      <c r="X57" s="6"/>
      <c r="Y57" s="6"/>
      <c r="Z57" s="6"/>
      <c r="AA57" s="6"/>
      <c r="AB57" s="6"/>
      <c r="AC57" s="6"/>
      <c r="AD57" s="6"/>
      <c r="AE57" s="18"/>
    </row>
    <row r="58" spans="2:31">
      <c r="B58" s="96"/>
      <c r="C58" s="337"/>
      <c r="D58" s="337"/>
      <c r="E58" s="337"/>
      <c r="F58" s="337"/>
      <c r="G58" s="337"/>
      <c r="H58" s="337"/>
      <c r="I58" s="6"/>
      <c r="J58" s="6"/>
      <c r="K58" s="6"/>
      <c r="L58" s="6"/>
      <c r="M58" s="6"/>
      <c r="N58" s="6"/>
      <c r="O58" s="6"/>
      <c r="W58" s="6"/>
      <c r="X58" s="6"/>
      <c r="Y58" s="6"/>
      <c r="Z58" s="6"/>
      <c r="AA58" s="6"/>
      <c r="AB58" s="6"/>
      <c r="AC58" s="6"/>
      <c r="AD58" s="6"/>
      <c r="AE58" s="18"/>
    </row>
    <row r="59" spans="2:31">
      <c r="B59" s="96"/>
      <c r="C59" s="337"/>
      <c r="D59" s="337"/>
      <c r="E59" s="337"/>
      <c r="F59" s="337"/>
      <c r="G59" s="337"/>
      <c r="H59" s="337"/>
      <c r="I59" s="6"/>
      <c r="J59" s="6"/>
      <c r="K59" s="6"/>
      <c r="L59" s="6"/>
      <c r="M59" s="6"/>
      <c r="N59" s="6"/>
      <c r="O59" s="6"/>
      <c r="W59" s="6"/>
      <c r="X59" s="6"/>
      <c r="Y59" s="6"/>
      <c r="Z59" s="6"/>
      <c r="AA59" s="6"/>
      <c r="AB59" s="6"/>
      <c r="AC59" s="6"/>
      <c r="AD59" s="6"/>
      <c r="AE59" s="18"/>
    </row>
    <row r="60" spans="2:31">
      <c r="B60" s="96"/>
      <c r="C60" s="337"/>
      <c r="D60" s="337"/>
      <c r="E60" s="337"/>
      <c r="F60" s="337"/>
      <c r="G60" s="337"/>
      <c r="H60" s="337"/>
      <c r="I60" s="101"/>
      <c r="J60" s="81"/>
      <c r="K60" s="81"/>
      <c r="L60" s="305"/>
      <c r="M60" s="38"/>
      <c r="N60" s="104"/>
      <c r="O60" s="105"/>
      <c r="P60" s="105"/>
      <c r="Q60" s="105"/>
      <c r="R60" s="105"/>
      <c r="S60" s="101"/>
      <c r="T60" s="102"/>
      <c r="V60" s="105"/>
      <c r="W60" s="105"/>
      <c r="X60" s="105"/>
      <c r="Y60" s="105"/>
      <c r="Z60" s="105"/>
      <c r="AA60" s="105"/>
      <c r="AB60" s="101"/>
      <c r="AC60" s="38"/>
      <c r="AD60" s="6"/>
      <c r="AE60" s="18"/>
    </row>
    <row r="61" spans="2:31">
      <c r="B61" s="96"/>
      <c r="C61" s="337"/>
      <c r="D61" s="337"/>
      <c r="E61" s="337"/>
      <c r="F61" s="337"/>
      <c r="G61" s="337"/>
      <c r="H61" s="337"/>
      <c r="I61" s="81"/>
      <c r="J61" s="81"/>
      <c r="K61" s="81"/>
      <c r="L61" s="81"/>
      <c r="M61" s="38"/>
      <c r="N61" s="104"/>
      <c r="O61" s="105"/>
      <c r="P61" s="105"/>
      <c r="Q61" s="105"/>
      <c r="R61" s="105"/>
      <c r="S61" s="105"/>
      <c r="T61" s="105"/>
      <c r="U61" s="105"/>
      <c r="Z61" s="105"/>
      <c r="AA61" s="105"/>
      <c r="AB61" s="105"/>
      <c r="AC61" s="6"/>
      <c r="AD61" s="6"/>
      <c r="AE61" s="18"/>
    </row>
    <row r="62" spans="2:31">
      <c r="B62" s="96"/>
      <c r="C62" s="337"/>
      <c r="D62" s="337"/>
      <c r="E62" s="337"/>
      <c r="F62" s="337"/>
      <c r="G62" s="337"/>
      <c r="H62" s="337"/>
      <c r="I62" s="81"/>
      <c r="J62" s="81"/>
      <c r="K62" s="81"/>
      <c r="L62" s="81"/>
      <c r="M62" s="38"/>
      <c r="N62" s="104"/>
      <c r="O62" s="105"/>
      <c r="P62" s="105"/>
      <c r="Q62" s="105"/>
      <c r="R62" s="105"/>
      <c r="S62" s="105"/>
      <c r="T62" s="105"/>
      <c r="U62" s="105"/>
      <c r="V62" s="105"/>
      <c r="W62" s="105"/>
      <c r="X62" s="105"/>
      <c r="Y62" s="105"/>
      <c r="Z62" s="105"/>
      <c r="AA62" s="105"/>
      <c r="AB62" s="105"/>
      <c r="AC62" s="6"/>
      <c r="AE62" s="18"/>
    </row>
    <row r="63" spans="2:31">
      <c r="B63" s="96"/>
      <c r="C63" s="337"/>
      <c r="D63" s="337"/>
      <c r="E63" s="337"/>
      <c r="F63" s="337"/>
      <c r="G63" s="337"/>
      <c r="H63" s="337"/>
      <c r="I63" s="6"/>
      <c r="J63" s="6"/>
      <c r="K63" s="6"/>
      <c r="L63" s="6"/>
      <c r="M63" s="6"/>
      <c r="N63" s="6"/>
      <c r="O63" s="6"/>
      <c r="P63" s="6"/>
      <c r="Q63" s="6"/>
      <c r="R63" s="6"/>
      <c r="S63" s="6"/>
      <c r="T63" s="6"/>
      <c r="U63" s="6"/>
      <c r="V63" s="6"/>
      <c r="W63" s="6"/>
      <c r="X63" s="6"/>
      <c r="Y63" s="6"/>
      <c r="Z63" s="6"/>
      <c r="AA63" s="6"/>
      <c r="AB63" s="6"/>
      <c r="AC63" s="6"/>
      <c r="AD63" s="6"/>
      <c r="AE63" s="18"/>
    </row>
    <row r="64" spans="2:31">
      <c r="B64" s="96"/>
      <c r="C64" s="337"/>
      <c r="D64" s="337"/>
      <c r="E64" s="337"/>
      <c r="F64" s="337"/>
      <c r="G64" s="337"/>
      <c r="H64" s="337"/>
      <c r="I64" s="6"/>
      <c r="J64" s="6"/>
      <c r="K64" s="6"/>
      <c r="L64" s="6"/>
      <c r="M64" s="6"/>
      <c r="N64" s="6"/>
      <c r="O64" s="6"/>
      <c r="P64" s="6"/>
      <c r="Q64" s="6"/>
      <c r="R64" s="6"/>
      <c r="S64" s="6"/>
      <c r="T64" s="6"/>
      <c r="U64" s="6"/>
      <c r="V64" s="6"/>
      <c r="W64" s="6"/>
      <c r="X64" s="6"/>
      <c r="Y64" s="6"/>
      <c r="Z64" s="6"/>
      <c r="AA64" s="6"/>
      <c r="AB64" s="6"/>
      <c r="AC64" s="6"/>
      <c r="AD64" s="6"/>
      <c r="AE64" s="18"/>
    </row>
    <row r="65" spans="2:36">
      <c r="B65" s="96"/>
      <c r="C65" s="337"/>
      <c r="D65" s="337"/>
      <c r="E65" s="337"/>
      <c r="F65" s="337"/>
      <c r="G65" s="337"/>
      <c r="H65" s="337"/>
      <c r="I65" s="6"/>
      <c r="J65" s="6"/>
      <c r="K65" s="6"/>
      <c r="L65" s="6"/>
      <c r="M65" s="6"/>
      <c r="N65" s="6"/>
      <c r="O65" s="6"/>
      <c r="P65" s="6"/>
      <c r="Q65" s="6"/>
      <c r="R65" s="6"/>
      <c r="S65" s="6"/>
      <c r="T65" s="6"/>
      <c r="U65" s="6"/>
      <c r="V65" s="6"/>
      <c r="W65" s="6"/>
      <c r="X65" s="6"/>
      <c r="Y65" s="6"/>
      <c r="Z65" s="6"/>
      <c r="AA65" s="6"/>
      <c r="AB65" s="6"/>
      <c r="AC65" s="6"/>
      <c r="AD65" s="6"/>
      <c r="AE65" s="18"/>
    </row>
    <row r="66" spans="2:36" ht="16.8" thickBot="1">
      <c r="B66" s="201"/>
      <c r="C66" s="202"/>
      <c r="D66" s="203"/>
      <c r="E66" s="204"/>
      <c r="F66" s="205"/>
      <c r="G66" s="205"/>
      <c r="H66" s="205"/>
      <c r="I66" s="205"/>
      <c r="J66" s="205"/>
      <c r="K66" s="205"/>
      <c r="L66" s="205"/>
      <c r="M66" s="205"/>
      <c r="N66" s="205"/>
      <c r="O66" s="205"/>
      <c r="P66" s="206"/>
      <c r="Q66" s="205"/>
      <c r="R66" s="205"/>
      <c r="S66" s="207"/>
      <c r="T66" s="207"/>
      <c r="U66" s="207"/>
      <c r="V66" s="207"/>
      <c r="W66" s="207"/>
      <c r="X66" s="207"/>
      <c r="Y66" s="207"/>
      <c r="Z66" s="207"/>
      <c r="AA66" s="202"/>
      <c r="AB66" s="202"/>
      <c r="AC66" s="202"/>
      <c r="AD66" s="202"/>
      <c r="AE66" s="208"/>
    </row>
    <row r="67" spans="2:36" ht="6" customHeight="1">
      <c r="B67" s="6"/>
      <c r="C67" s="106"/>
      <c r="D67" s="6"/>
      <c r="E67" s="6"/>
      <c r="F67" s="6"/>
      <c r="G67" s="6"/>
      <c r="H67" s="6"/>
      <c r="I67" s="6"/>
      <c r="J67" s="6"/>
      <c r="K67" s="6"/>
      <c r="L67" s="6"/>
      <c r="M67" s="6"/>
      <c r="N67" s="6"/>
      <c r="O67" s="6"/>
      <c r="P67" s="6"/>
      <c r="Q67" s="6"/>
      <c r="R67" s="6"/>
      <c r="S67" s="6"/>
      <c r="T67" s="6"/>
      <c r="U67" s="6"/>
      <c r="V67" s="6"/>
      <c r="W67" s="6"/>
      <c r="X67" s="6"/>
      <c r="Y67" s="6"/>
      <c r="Z67" s="6"/>
      <c r="AA67" s="106"/>
      <c r="AB67" s="106"/>
      <c r="AC67" s="106"/>
      <c r="AD67" s="106"/>
      <c r="AE67" s="106"/>
    </row>
    <row r="68" spans="2:36" ht="19.8" customHeight="1">
      <c r="B68" s="314" t="s">
        <v>273</v>
      </c>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row>
    <row r="69" spans="2:36" ht="19.8" customHeight="1" thickBot="1">
      <c r="B69" s="6"/>
      <c r="C69" s="6"/>
      <c r="D69" s="6"/>
      <c r="E69" s="6"/>
      <c r="F69" s="6"/>
      <c r="G69" s="6"/>
      <c r="H69" s="6"/>
      <c r="I69" s="6"/>
      <c r="J69" s="6"/>
      <c r="K69" s="6"/>
      <c r="L69" s="6"/>
      <c r="M69" s="6"/>
      <c r="U69" s="321"/>
      <c r="V69" s="322"/>
      <c r="W69" s="322"/>
      <c r="X69" s="322"/>
      <c r="Y69" s="322"/>
      <c r="Z69" s="322"/>
      <c r="AA69" s="322"/>
      <c r="AB69" s="322"/>
      <c r="AC69" s="322"/>
      <c r="AD69" s="322"/>
      <c r="AE69" s="322"/>
      <c r="AF69" s="322"/>
      <c r="AG69" s="322"/>
      <c r="AH69" s="322"/>
      <c r="AI69" s="322"/>
      <c r="AJ69" s="322"/>
    </row>
    <row r="70" spans="2:36">
      <c r="B70" s="2"/>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315"/>
    </row>
    <row r="71" spans="2:36">
      <c r="B71" s="9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18"/>
    </row>
    <row r="72" spans="2:36">
      <c r="B72" s="9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18"/>
    </row>
    <row r="73" spans="2:36">
      <c r="B73" s="9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18"/>
    </row>
    <row r="74" spans="2:36">
      <c r="B74" s="9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18"/>
    </row>
    <row r="75" spans="2:36">
      <c r="B75" s="9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18"/>
    </row>
    <row r="76" spans="2:36">
      <c r="B76" s="9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18"/>
    </row>
    <row r="77" spans="2:36">
      <c r="B77" s="9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18"/>
    </row>
    <row r="78" spans="2:36">
      <c r="B78" s="9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18"/>
    </row>
    <row r="79" spans="2:36">
      <c r="B79" s="9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18"/>
    </row>
    <row r="80" spans="2:36">
      <c r="B80" s="9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18"/>
    </row>
    <row r="81" spans="2:31">
      <c r="B81" s="9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18"/>
    </row>
    <row r="82" spans="2:31">
      <c r="B82" s="9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18"/>
    </row>
    <row r="83" spans="2:31">
      <c r="B83" s="9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18"/>
    </row>
    <row r="84" spans="2:31">
      <c r="B84" s="9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18"/>
    </row>
    <row r="85" spans="2:31">
      <c r="B85" s="9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18"/>
    </row>
    <row r="86" spans="2:31">
      <c r="B86" s="9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18"/>
    </row>
    <row r="87" spans="2:31">
      <c r="B87" s="9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18"/>
    </row>
    <row r="88" spans="2:31">
      <c r="B88" s="9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18"/>
    </row>
    <row r="89" spans="2:31">
      <c r="B89" s="9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18"/>
    </row>
    <row r="90" spans="2:31">
      <c r="B90" s="9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18"/>
    </row>
    <row r="91" spans="2:31">
      <c r="B91" s="9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18"/>
    </row>
    <row r="92" spans="2:31">
      <c r="B92" s="9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18"/>
    </row>
    <row r="93" spans="2:31">
      <c r="B93" s="9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18"/>
    </row>
    <row r="94" spans="2:31">
      <c r="B94" s="9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18"/>
    </row>
    <row r="95" spans="2:31">
      <c r="B95" s="9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18"/>
    </row>
    <row r="96" spans="2:31">
      <c r="B96" s="9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18"/>
    </row>
    <row r="97" spans="2:31">
      <c r="B97" s="9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18"/>
    </row>
    <row r="98" spans="2:31">
      <c r="B98" s="9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18"/>
    </row>
    <row r="99" spans="2:31">
      <c r="B99" s="9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18"/>
    </row>
    <row r="100" spans="2:31">
      <c r="B100" s="9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18"/>
    </row>
    <row r="101" spans="2:31">
      <c r="B101" s="9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18"/>
    </row>
    <row r="102" spans="2:31">
      <c r="B102" s="9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18"/>
    </row>
    <row r="103" spans="2:31">
      <c r="B103" s="9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18"/>
    </row>
    <row r="104" spans="2:31">
      <c r="B104" s="9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18"/>
    </row>
    <row r="105" spans="2:31">
      <c r="B105" s="9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18"/>
    </row>
    <row r="106" spans="2:31">
      <c r="B106" s="9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18"/>
    </row>
    <row r="107" spans="2:31">
      <c r="B107" s="9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18"/>
    </row>
    <row r="108" spans="2:31">
      <c r="B108" s="9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18"/>
    </row>
    <row r="109" spans="2:31">
      <c r="B109" s="9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18"/>
    </row>
    <row r="110" spans="2:31">
      <c r="B110" s="9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18"/>
    </row>
    <row r="111" spans="2:31">
      <c r="B111" s="9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18"/>
    </row>
    <row r="112" spans="2:31">
      <c r="B112" s="9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18"/>
    </row>
    <row r="113" spans="2:31">
      <c r="B113" s="9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18"/>
    </row>
    <row r="114" spans="2:31">
      <c r="B114" s="9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18"/>
    </row>
    <row r="115" spans="2:31">
      <c r="B115" s="9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18"/>
    </row>
    <row r="116" spans="2:31">
      <c r="B116" s="9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18"/>
    </row>
    <row r="117" spans="2:31">
      <c r="B117" s="9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18"/>
    </row>
    <row r="118" spans="2:31">
      <c r="B118" s="9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18"/>
    </row>
    <row r="119" spans="2:31">
      <c r="B119" s="9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18"/>
    </row>
    <row r="120" spans="2:31">
      <c r="B120" s="9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18"/>
    </row>
    <row r="121" spans="2:31">
      <c r="B121" s="9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18"/>
    </row>
    <row r="122" spans="2:31">
      <c r="B122" s="9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18"/>
    </row>
    <row r="123" spans="2:31">
      <c r="B123" s="9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18"/>
    </row>
    <row r="124" spans="2:31">
      <c r="B124" s="9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18"/>
    </row>
    <row r="125" spans="2:31">
      <c r="B125" s="9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18"/>
    </row>
    <row r="126" spans="2:31">
      <c r="B126" s="9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18"/>
    </row>
    <row r="127" spans="2:31">
      <c r="B127" s="9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18"/>
    </row>
    <row r="128" spans="2:31">
      <c r="B128" s="9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18"/>
    </row>
    <row r="129" spans="2:31">
      <c r="B129" s="9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18"/>
    </row>
    <row r="130" spans="2:31">
      <c r="B130" s="9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18"/>
    </row>
    <row r="131" spans="2:31">
      <c r="B131" s="9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18"/>
    </row>
    <row r="132" spans="2:31">
      <c r="B132" s="9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18"/>
    </row>
    <row r="133" spans="2:31">
      <c r="B133" s="9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18"/>
    </row>
    <row r="134" spans="2:31">
      <c r="B134" s="9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18"/>
    </row>
    <row r="135" spans="2:31">
      <c r="B135" s="9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18"/>
    </row>
    <row r="136" spans="2:31" ht="13.8" thickBot="1">
      <c r="B136" s="316"/>
      <c r="C136" s="317"/>
      <c r="D136" s="317"/>
      <c r="E136" s="317"/>
      <c r="F136" s="317"/>
      <c r="G136" s="317"/>
      <c r="H136" s="317"/>
      <c r="I136" s="317"/>
      <c r="J136" s="317"/>
      <c r="K136" s="317"/>
      <c r="L136" s="317"/>
      <c r="M136" s="317"/>
      <c r="N136" s="317"/>
      <c r="O136" s="317"/>
      <c r="P136" s="317"/>
      <c r="Q136" s="317"/>
      <c r="R136" s="317"/>
      <c r="S136" s="317"/>
      <c r="T136" s="317"/>
      <c r="U136" s="317"/>
      <c r="V136" s="317"/>
      <c r="W136" s="317"/>
      <c r="X136" s="317"/>
      <c r="Y136" s="317"/>
      <c r="Z136" s="317"/>
      <c r="AA136" s="317"/>
      <c r="AB136" s="317"/>
      <c r="AC136" s="317"/>
      <c r="AD136" s="317"/>
      <c r="AE136" s="318"/>
    </row>
    <row r="137" spans="2:31" ht="5.4" customHeight="1">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row>
    <row r="138" spans="2:31" ht="22.8" customHeight="1">
      <c r="B138" s="314" t="s">
        <v>272</v>
      </c>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c r="AA138" s="209"/>
      <c r="AB138" s="209"/>
      <c r="AC138" s="209"/>
      <c r="AD138" s="209"/>
      <c r="AE138" s="209"/>
    </row>
  </sheetData>
  <sheetProtection password="DFCE" sheet="1" objects="1" scenarios="1"/>
  <mergeCells count="23">
    <mergeCell ref="BB1:BC1"/>
    <mergeCell ref="BB2:BC2"/>
    <mergeCell ref="BB3:BC3"/>
    <mergeCell ref="M8:AC12"/>
    <mergeCell ref="L14:N14"/>
    <mergeCell ref="O14:R14"/>
    <mergeCell ref="S14:V14"/>
    <mergeCell ref="W14:Z14"/>
    <mergeCell ref="AA14:AD14"/>
    <mergeCell ref="U69:AJ69"/>
    <mergeCell ref="L15:N15"/>
    <mergeCell ref="O15:R15"/>
    <mergeCell ref="S15:V15"/>
    <mergeCell ref="W15:Z15"/>
    <mergeCell ref="AA15:AD15"/>
    <mergeCell ref="L16:N22"/>
    <mergeCell ref="O16:R22"/>
    <mergeCell ref="S16:V22"/>
    <mergeCell ref="C45:AD45"/>
    <mergeCell ref="C57:H65"/>
    <mergeCell ref="W16:Z22"/>
    <mergeCell ref="AA16:AD22"/>
    <mergeCell ref="C25:R33"/>
  </mergeCells>
  <phoneticPr fontId="2"/>
  <printOptions horizontalCentered="1" verticalCentered="1"/>
  <pageMargins left="0.39370078740157483" right="0.39370078740157483" top="0.39370078740157483" bottom="0.39370078740157483" header="0.31496062992125984" footer="0.31496062992125984"/>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O29"/>
  <sheetViews>
    <sheetView workbookViewId="0">
      <selection activeCell="AA23" sqref="AA23"/>
    </sheetView>
  </sheetViews>
  <sheetFormatPr defaultRowHeight="13.2" outlineLevelCol="1"/>
  <cols>
    <col min="2" max="2" width="14" hidden="1" customWidth="1" outlineLevel="1"/>
    <col min="3" max="4" width="14.33203125" hidden="1" customWidth="1" outlineLevel="1"/>
    <col min="5" max="5" width="16.33203125" hidden="1" customWidth="1" outlineLevel="1"/>
    <col min="6" max="7" width="17.109375" hidden="1" customWidth="1" outlineLevel="1"/>
    <col min="8" max="8" width="12.109375" hidden="1" customWidth="1" outlineLevel="1"/>
    <col min="9" max="9" width="11.33203125" hidden="1" customWidth="1" outlineLevel="1"/>
    <col min="10" max="11" width="12.33203125" hidden="1" customWidth="1" outlineLevel="1"/>
    <col min="12" max="13" width="9" hidden="1" customWidth="1" outlineLevel="1"/>
    <col min="14" max="14" width="0" hidden="1" customWidth="1" outlineLevel="1"/>
    <col min="15" max="15" width="9" collapsed="1"/>
  </cols>
  <sheetData>
    <row r="1" spans="2:7" ht="13.8" thickBot="1"/>
    <row r="2" spans="2:7" ht="13.8" thickBot="1">
      <c r="B2" s="545" t="s">
        <v>141</v>
      </c>
      <c r="C2" s="546"/>
      <c r="D2" s="546"/>
      <c r="E2" s="546"/>
      <c r="F2" s="547"/>
      <c r="G2" s="252"/>
    </row>
    <row r="3" spans="2:7" ht="13.8" thickTop="1">
      <c r="B3" s="130" t="s">
        <v>143</v>
      </c>
      <c r="C3" s="131" t="s">
        <v>144</v>
      </c>
      <c r="D3" s="132" t="s">
        <v>145</v>
      </c>
      <c r="E3" s="132" t="s">
        <v>146</v>
      </c>
      <c r="F3" s="133" t="s">
        <v>147</v>
      </c>
      <c r="G3" s="293"/>
    </row>
    <row r="4" spans="2:7">
      <c r="B4" s="140"/>
      <c r="C4" s="141"/>
      <c r="D4" s="142" t="s">
        <v>150</v>
      </c>
      <c r="E4" s="142" t="s">
        <v>151</v>
      </c>
      <c r="F4" s="143" t="s">
        <v>152</v>
      </c>
      <c r="G4" s="6"/>
    </row>
    <row r="5" spans="2:7">
      <c r="B5" s="147" t="s">
        <v>193</v>
      </c>
      <c r="C5" s="137"/>
      <c r="D5" s="148">
        <v>1.218E-2</v>
      </c>
      <c r="E5" s="148">
        <v>0.311</v>
      </c>
      <c r="F5" s="149">
        <v>8.9</v>
      </c>
      <c r="G5" s="6"/>
    </row>
    <row r="6" spans="2:7">
      <c r="B6" s="147" t="s">
        <v>52</v>
      </c>
      <c r="C6" s="137"/>
      <c r="D6" s="148">
        <v>2.102E-2</v>
      </c>
      <c r="E6" s="148">
        <v>0.40570000000000001</v>
      </c>
      <c r="F6" s="149">
        <v>11.9</v>
      </c>
      <c r="G6" s="6"/>
    </row>
    <row r="7" spans="2:7">
      <c r="B7" s="147" t="s">
        <v>104</v>
      </c>
      <c r="C7" s="137"/>
      <c r="D7" s="148">
        <v>3.3439999999999998E-2</v>
      </c>
      <c r="E7" s="148">
        <v>0.502</v>
      </c>
      <c r="F7" s="149">
        <v>14.9</v>
      </c>
      <c r="G7" s="6"/>
    </row>
    <row r="8" spans="2:7">
      <c r="B8" s="147" t="s">
        <v>198</v>
      </c>
      <c r="C8" s="137"/>
      <c r="D8" s="148">
        <v>1.8970000000000001E-2</v>
      </c>
      <c r="E8" s="148">
        <v>0.38469999999999999</v>
      </c>
      <c r="F8" s="149">
        <v>11.9</v>
      </c>
      <c r="G8" s="6"/>
    </row>
    <row r="9" spans="2:7">
      <c r="B9" s="147" t="s">
        <v>200</v>
      </c>
      <c r="C9" s="137"/>
      <c r="D9" s="148">
        <v>2.4230000000000002E-2</v>
      </c>
      <c r="E9" s="148">
        <v>0.44500000000000001</v>
      </c>
      <c r="F9" s="149">
        <v>14.9</v>
      </c>
      <c r="G9" s="6"/>
    </row>
    <row r="10" spans="2:7">
      <c r="B10" s="147" t="s">
        <v>202</v>
      </c>
      <c r="C10" s="137"/>
      <c r="D10" s="148">
        <v>3.1559999999999998E-2</v>
      </c>
      <c r="E10" s="148">
        <v>0.49440000000000001</v>
      </c>
      <c r="F10" s="149">
        <v>14.8</v>
      </c>
      <c r="G10" s="6"/>
    </row>
    <row r="11" spans="2:7">
      <c r="B11" s="147"/>
      <c r="C11" s="137"/>
      <c r="D11" s="148"/>
      <c r="E11" s="148"/>
      <c r="F11" s="149"/>
      <c r="G11" s="6"/>
    </row>
    <row r="12" spans="2:7">
      <c r="B12" s="147"/>
      <c r="C12" s="137"/>
      <c r="D12" s="137"/>
      <c r="E12" s="137"/>
      <c r="F12" s="149"/>
      <c r="G12" s="6"/>
    </row>
    <row r="13" spans="2:7">
      <c r="B13" s="147"/>
      <c r="C13" s="137"/>
      <c r="D13" s="137"/>
      <c r="E13" s="137"/>
      <c r="F13" s="149"/>
      <c r="G13" s="6"/>
    </row>
    <row r="14" spans="2:7">
      <c r="B14" s="147"/>
      <c r="C14" s="137"/>
      <c r="D14" s="137"/>
      <c r="E14" s="137"/>
      <c r="F14" s="149"/>
      <c r="G14" s="6"/>
    </row>
    <row r="15" spans="2:7">
      <c r="B15" s="147"/>
      <c r="C15" s="137"/>
      <c r="D15" s="137"/>
      <c r="E15" s="137"/>
      <c r="F15" s="149"/>
      <c r="G15" s="6"/>
    </row>
    <row r="16" spans="2:7" ht="13.8" thickBot="1">
      <c r="B16" s="150"/>
      <c r="C16" s="151"/>
      <c r="D16" s="151"/>
      <c r="E16" s="151"/>
      <c r="F16" s="152"/>
      <c r="G16" s="6"/>
    </row>
    <row r="17" spans="2:14">
      <c r="B17" s="6"/>
      <c r="C17" s="6"/>
      <c r="D17" s="6"/>
      <c r="E17" s="6"/>
      <c r="F17" s="6"/>
      <c r="G17" s="6"/>
    </row>
    <row r="18" spans="2:14">
      <c r="B18" s="6"/>
      <c r="C18" s="6"/>
      <c r="D18" s="6"/>
      <c r="E18" s="6"/>
      <c r="F18" s="6"/>
      <c r="G18" s="6"/>
      <c r="H18" s="555" t="s">
        <v>254</v>
      </c>
      <c r="I18" s="556"/>
      <c r="J18" s="556"/>
      <c r="K18" s="556"/>
      <c r="L18" s="556"/>
      <c r="M18" s="556"/>
    </row>
    <row r="19" spans="2:14">
      <c r="H19" s="147" t="s">
        <v>193</v>
      </c>
      <c r="I19" s="147" t="s">
        <v>52</v>
      </c>
      <c r="J19" s="147" t="s">
        <v>104</v>
      </c>
      <c r="K19" s="147" t="s">
        <v>198</v>
      </c>
      <c r="L19" s="147" t="s">
        <v>200</v>
      </c>
      <c r="M19" s="147" t="s">
        <v>202</v>
      </c>
    </row>
    <row r="20" spans="2:14">
      <c r="B20" s="236"/>
      <c r="C20" s="236" t="s">
        <v>255</v>
      </c>
      <c r="D20" s="236" t="s">
        <v>256</v>
      </c>
      <c r="E20" s="236" t="s">
        <v>257</v>
      </c>
      <c r="F20" s="236" t="s">
        <v>258</v>
      </c>
      <c r="G20" s="236" t="s">
        <v>259</v>
      </c>
      <c r="H20" s="137">
        <v>7</v>
      </c>
      <c r="I20" s="137">
        <v>8</v>
      </c>
      <c r="J20" s="137">
        <v>9</v>
      </c>
      <c r="K20" s="137">
        <v>10</v>
      </c>
      <c r="L20" s="137">
        <v>11</v>
      </c>
      <c r="M20" s="137">
        <v>12</v>
      </c>
      <c r="N20" t="s">
        <v>260</v>
      </c>
    </row>
    <row r="21" spans="2:14">
      <c r="B21" s="236" t="s">
        <v>203</v>
      </c>
      <c r="C21" s="236">
        <v>46.6</v>
      </c>
      <c r="D21" s="236">
        <v>18.3</v>
      </c>
      <c r="E21" s="236">
        <v>9</v>
      </c>
      <c r="F21" s="236">
        <v>13</v>
      </c>
      <c r="G21" s="236">
        <v>3</v>
      </c>
      <c r="H21" s="260" t="s">
        <v>261</v>
      </c>
      <c r="I21" s="260" t="s">
        <v>261</v>
      </c>
      <c r="J21" s="260" t="s">
        <v>261</v>
      </c>
      <c r="K21" s="260" t="s">
        <v>261</v>
      </c>
      <c r="L21" s="260" t="s">
        <v>261</v>
      </c>
      <c r="M21" s="260" t="s">
        <v>261</v>
      </c>
    </row>
    <row r="22" spans="2:14">
      <c r="B22" s="236" t="s">
        <v>201</v>
      </c>
      <c r="C22" s="236">
        <v>54.1</v>
      </c>
      <c r="D22" s="236">
        <v>21.5</v>
      </c>
      <c r="E22" s="236">
        <v>9</v>
      </c>
      <c r="F22" s="236">
        <v>13</v>
      </c>
      <c r="G22" s="236">
        <v>3</v>
      </c>
      <c r="H22" s="260" t="s">
        <v>261</v>
      </c>
      <c r="I22" s="260" t="s">
        <v>261</v>
      </c>
      <c r="J22" s="260" t="s">
        <v>261</v>
      </c>
      <c r="K22" s="260" t="s">
        <v>261</v>
      </c>
      <c r="L22" s="260" t="s">
        <v>261</v>
      </c>
      <c r="M22" s="260" t="s">
        <v>261</v>
      </c>
    </row>
    <row r="23" spans="2:14">
      <c r="B23" s="235" t="s">
        <v>119</v>
      </c>
      <c r="C23" s="236">
        <v>78.5</v>
      </c>
      <c r="D23" s="236">
        <v>46.8</v>
      </c>
      <c r="E23" s="236">
        <v>15</v>
      </c>
      <c r="F23" s="236">
        <v>20</v>
      </c>
      <c r="G23" s="236">
        <v>6</v>
      </c>
      <c r="H23" s="260" t="s">
        <v>262</v>
      </c>
      <c r="I23" s="260" t="s">
        <v>262</v>
      </c>
      <c r="J23" s="260" t="s">
        <v>261</v>
      </c>
      <c r="K23" s="260" t="s">
        <v>262</v>
      </c>
      <c r="L23" s="260" t="s">
        <v>262</v>
      </c>
      <c r="M23" s="260" t="s">
        <v>261</v>
      </c>
    </row>
    <row r="24" spans="2:14">
      <c r="B24" s="235" t="s">
        <v>204</v>
      </c>
      <c r="C24" s="236">
        <v>122.7</v>
      </c>
      <c r="D24" s="236">
        <v>76.7</v>
      </c>
      <c r="E24" s="236">
        <v>20</v>
      </c>
      <c r="F24" s="236">
        <v>20</v>
      </c>
      <c r="G24" s="236">
        <v>8</v>
      </c>
      <c r="H24" s="260" t="s">
        <v>262</v>
      </c>
      <c r="I24" s="260" t="s">
        <v>262</v>
      </c>
      <c r="J24" s="260" t="s">
        <v>261</v>
      </c>
      <c r="K24" s="260" t="s">
        <v>262</v>
      </c>
      <c r="L24" s="260" t="s">
        <v>262</v>
      </c>
      <c r="M24" s="260" t="s">
        <v>261</v>
      </c>
    </row>
    <row r="25" spans="2:14">
      <c r="B25" s="235"/>
      <c r="C25" s="236"/>
      <c r="D25" s="236"/>
      <c r="E25" s="236"/>
      <c r="F25" s="236"/>
      <c r="G25" s="236"/>
      <c r="H25" s="260"/>
      <c r="I25" s="260"/>
      <c r="J25" s="260"/>
      <c r="K25" s="260"/>
      <c r="L25" s="260"/>
      <c r="M25" s="260"/>
    </row>
    <row r="26" spans="2:14">
      <c r="B26" s="235"/>
      <c r="C26" s="236"/>
      <c r="D26" s="236"/>
      <c r="E26" s="236"/>
      <c r="F26" s="236"/>
      <c r="G26" s="236"/>
      <c r="H26" s="260"/>
      <c r="I26" s="260"/>
      <c r="J26" s="260"/>
      <c r="K26" s="260"/>
      <c r="L26" s="260"/>
      <c r="M26" s="260"/>
    </row>
    <row r="27" spans="2:14">
      <c r="B27" s="236"/>
      <c r="C27" s="236"/>
      <c r="D27" s="236"/>
      <c r="E27" s="236"/>
      <c r="F27" s="236"/>
      <c r="G27" s="236"/>
      <c r="H27" s="260"/>
      <c r="I27" s="260"/>
      <c r="J27" s="260"/>
      <c r="K27" s="260"/>
      <c r="L27" s="260"/>
      <c r="M27" s="260"/>
    </row>
    <row r="28" spans="2:14">
      <c r="B28" s="236"/>
      <c r="C28" s="236"/>
      <c r="D28" s="236"/>
      <c r="E28" s="236"/>
      <c r="F28" s="236"/>
      <c r="G28" s="236"/>
      <c r="H28" s="260"/>
      <c r="I28" s="260"/>
      <c r="J28" s="260"/>
      <c r="K28" s="260"/>
      <c r="L28" s="260"/>
      <c r="M28" s="260"/>
    </row>
    <row r="29" spans="2:14">
      <c r="B29" s="236"/>
      <c r="C29" s="236"/>
      <c r="D29" s="236"/>
      <c r="E29" s="236"/>
      <c r="F29" s="236"/>
      <c r="G29" s="236"/>
      <c r="H29" s="260"/>
      <c r="I29" s="260"/>
      <c r="J29" s="260"/>
      <c r="K29" s="260"/>
      <c r="L29" s="260"/>
      <c r="M29" s="260"/>
    </row>
  </sheetData>
  <sheetProtection password="CB6D" sheet="1" objects="1" scenarios="1"/>
  <mergeCells count="2">
    <mergeCell ref="B2:F2"/>
    <mergeCell ref="H18:M18"/>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BC74"/>
  <sheetViews>
    <sheetView showGridLines="0" showRowColHeaders="0" workbookViewId="0">
      <pane ySplit="3" topLeftCell="A4" activePane="bottomLeft" state="frozen"/>
      <selection activeCell="H12" sqref="H12"/>
      <selection pane="bottomLeft" activeCell="T35" sqref="T35"/>
    </sheetView>
  </sheetViews>
  <sheetFormatPr defaultRowHeight="13.2"/>
  <cols>
    <col min="1" max="1" width="15.33203125" customWidth="1"/>
    <col min="2" max="65" width="3.109375" customWidth="1"/>
  </cols>
  <sheetData>
    <row r="1" spans="2:55">
      <c r="N1" s="1"/>
      <c r="O1" s="1"/>
      <c r="P1" s="1"/>
      <c r="Q1" s="1"/>
      <c r="R1" s="1"/>
      <c r="T1" s="1"/>
      <c r="U1" s="1"/>
      <c r="V1" s="1" t="s">
        <v>16</v>
      </c>
      <c r="BB1" s="341" t="s">
        <v>0</v>
      </c>
      <c r="BC1" s="341"/>
    </row>
    <row r="2" spans="2:55">
      <c r="N2" s="1"/>
      <c r="O2" s="1"/>
      <c r="P2" s="1"/>
      <c r="Q2" s="1"/>
      <c r="R2" s="1"/>
      <c r="T2" s="1"/>
      <c r="U2" s="1"/>
      <c r="V2" s="1" t="s">
        <v>17</v>
      </c>
      <c r="BB2" s="341">
        <f>データテーブル!F59</f>
        <v>4</v>
      </c>
      <c r="BC2" s="341"/>
    </row>
    <row r="3" spans="2:55">
      <c r="BB3" s="341"/>
      <c r="BC3" s="341"/>
    </row>
    <row r="6" spans="2:55" ht="13.8" thickBot="1"/>
    <row r="7" spans="2:55">
      <c r="B7" s="2"/>
      <c r="C7" s="261"/>
      <c r="D7" s="355" t="s">
        <v>18</v>
      </c>
      <c r="E7" s="356"/>
      <c r="F7" s="356"/>
      <c r="G7" s="356"/>
      <c r="H7" s="358"/>
      <c r="I7" s="358"/>
      <c r="J7" s="358"/>
      <c r="K7" s="358"/>
      <c r="L7" s="358"/>
      <c r="M7" s="358"/>
      <c r="N7" s="358"/>
      <c r="O7" s="358"/>
      <c r="P7" s="358"/>
      <c r="Q7" s="358"/>
      <c r="R7" s="358"/>
      <c r="S7" s="358"/>
      <c r="T7" s="358"/>
      <c r="U7" s="358"/>
      <c r="V7" s="358"/>
      <c r="W7" s="358"/>
      <c r="X7" s="292"/>
      <c r="Y7" s="261"/>
      <c r="Z7" s="261"/>
      <c r="AA7" s="261"/>
      <c r="AB7" s="360"/>
      <c r="AC7" s="360"/>
      <c r="AD7" s="360"/>
      <c r="AE7" s="361"/>
    </row>
    <row r="8" spans="2:55" ht="14.4">
      <c r="B8" s="3"/>
      <c r="C8" s="4"/>
      <c r="D8" s="357"/>
      <c r="E8" s="357"/>
      <c r="F8" s="357"/>
      <c r="G8" s="357"/>
      <c r="H8" s="359"/>
      <c r="I8" s="359"/>
      <c r="J8" s="359"/>
      <c r="K8" s="359"/>
      <c r="L8" s="359"/>
      <c r="M8" s="359"/>
      <c r="N8" s="359"/>
      <c r="O8" s="359"/>
      <c r="P8" s="359"/>
      <c r="Q8" s="359"/>
      <c r="R8" s="359"/>
      <c r="S8" s="359"/>
      <c r="T8" s="359"/>
      <c r="U8" s="359"/>
      <c r="V8" s="359"/>
      <c r="W8" s="359"/>
      <c r="X8" s="5"/>
      <c r="Y8" s="6" t="s">
        <v>19</v>
      </c>
      <c r="AA8" s="362">
        <f ca="1">TODAY()</f>
        <v>44246</v>
      </c>
      <c r="AB8" s="363"/>
      <c r="AC8" s="363"/>
      <c r="AD8" s="363"/>
      <c r="AE8" s="7"/>
    </row>
    <row r="9" spans="2:55" ht="15" thickBot="1">
      <c r="B9" s="8"/>
      <c r="C9" s="9"/>
      <c r="D9" s="10" t="s">
        <v>20</v>
      </c>
      <c r="E9" s="10"/>
      <c r="F9" s="11"/>
      <c r="G9" s="364"/>
      <c r="H9" s="365"/>
      <c r="I9" s="365"/>
      <c r="J9" s="365"/>
      <c r="K9" s="365"/>
      <c r="L9" s="365"/>
      <c r="M9" s="365"/>
      <c r="N9" s="365"/>
      <c r="O9" s="365"/>
      <c r="P9" s="365"/>
      <c r="Q9" s="365"/>
      <c r="R9" s="365"/>
      <c r="S9" s="365"/>
      <c r="T9" s="365"/>
      <c r="U9" s="365"/>
      <c r="V9" s="365"/>
      <c r="W9" s="365"/>
      <c r="X9" s="365"/>
      <c r="Y9" s="365"/>
      <c r="Z9" s="365"/>
      <c r="AA9" s="365"/>
      <c r="AB9" s="365"/>
      <c r="AC9" s="365"/>
      <c r="AD9" s="365"/>
      <c r="AE9" s="366"/>
    </row>
    <row r="10" spans="2:55" ht="14.4">
      <c r="B10" s="3"/>
      <c r="C10" s="274"/>
      <c r="D10" s="13"/>
      <c r="E10" s="14"/>
      <c r="F10" s="15"/>
      <c r="G10" s="16"/>
      <c r="H10" s="16"/>
      <c r="I10" s="16"/>
      <c r="J10" s="16"/>
      <c r="K10" s="16"/>
      <c r="L10" s="16"/>
      <c r="M10" s="6"/>
      <c r="N10" s="6"/>
      <c r="O10" s="17"/>
      <c r="P10" s="6"/>
      <c r="Q10" s="6"/>
      <c r="R10" s="6"/>
      <c r="S10" s="6"/>
      <c r="T10" s="274"/>
      <c r="U10" s="17"/>
      <c r="V10" s="6"/>
      <c r="W10" s="6"/>
      <c r="X10" s="6"/>
      <c r="Y10" s="6"/>
      <c r="Z10" s="6"/>
      <c r="AA10" s="6"/>
      <c r="AB10" s="6"/>
      <c r="AC10" s="6"/>
      <c r="AD10" s="6"/>
      <c r="AE10" s="18"/>
    </row>
    <row r="11" spans="2:55" ht="14.4">
      <c r="B11" s="3"/>
      <c r="C11" s="268" t="s">
        <v>21</v>
      </c>
      <c r="D11" s="17"/>
      <c r="E11" s="17"/>
      <c r="F11" s="17"/>
      <c r="G11" s="17"/>
      <c r="H11" s="17"/>
      <c r="I11" s="17"/>
      <c r="J11" s="17"/>
      <c r="K11" s="17"/>
      <c r="L11" s="17"/>
      <c r="M11" s="17"/>
      <c r="N11" s="17"/>
      <c r="O11" s="17"/>
      <c r="P11" s="6"/>
      <c r="Q11" s="6"/>
      <c r="R11" s="6"/>
      <c r="S11" s="6"/>
      <c r="T11" s="6"/>
      <c r="U11" s="6"/>
      <c r="V11" s="6"/>
      <c r="W11" s="6"/>
      <c r="X11" s="6"/>
      <c r="Y11" s="19" t="s">
        <v>22</v>
      </c>
      <c r="Z11" s="20"/>
      <c r="AA11" s="20"/>
      <c r="AB11" s="20"/>
      <c r="AC11" s="20"/>
      <c r="AD11" s="21"/>
      <c r="AE11" s="18"/>
    </row>
    <row r="12" spans="2:55" ht="16.2">
      <c r="B12" s="3"/>
      <c r="C12" s="17"/>
      <c r="D12" s="22" t="s">
        <v>23</v>
      </c>
      <c r="E12" s="6"/>
      <c r="F12" s="6"/>
      <c r="G12" s="6"/>
      <c r="H12" s="6"/>
      <c r="I12" s="6"/>
      <c r="J12" s="368">
        <f>AB12+AB13+(AB14*50%)</f>
        <v>100</v>
      </c>
      <c r="K12" s="369"/>
      <c r="L12" s="370"/>
      <c r="M12" s="17" t="s">
        <v>24</v>
      </c>
      <c r="N12" s="4"/>
      <c r="O12" s="23"/>
      <c r="P12" s="6"/>
      <c r="Q12" s="22" t="s">
        <v>25</v>
      </c>
      <c r="R12" s="6"/>
      <c r="S12" s="6"/>
      <c r="T12" s="371">
        <v>1</v>
      </c>
      <c r="U12" s="354"/>
      <c r="V12" s="17" t="s">
        <v>26</v>
      </c>
      <c r="W12" s="6"/>
      <c r="X12" s="6"/>
      <c r="Y12" s="24" t="s">
        <v>27</v>
      </c>
      <c r="Z12" s="6"/>
      <c r="AA12" s="6"/>
      <c r="AB12" s="372">
        <v>100</v>
      </c>
      <c r="AC12" s="372"/>
      <c r="AD12" s="25" t="s">
        <v>28</v>
      </c>
      <c r="AE12" s="18"/>
    </row>
    <row r="13" spans="2:55" ht="14.4">
      <c r="B13" s="3"/>
      <c r="C13" s="17"/>
      <c r="D13" s="26" t="s">
        <v>29</v>
      </c>
      <c r="E13" s="17"/>
      <c r="F13" s="17"/>
      <c r="G13" s="6"/>
      <c r="H13" s="6"/>
      <c r="I13" s="17"/>
      <c r="J13" s="6"/>
      <c r="K13" s="6"/>
      <c r="L13" s="6"/>
      <c r="M13" s="6"/>
      <c r="N13" s="377">
        <f>IF(ISERROR(J12/T12)=TRUE,"",(J12/T12))</f>
        <v>100</v>
      </c>
      <c r="O13" s="378"/>
      <c r="P13" s="378"/>
      <c r="Q13" s="378"/>
      <c r="R13" s="17" t="s">
        <v>30</v>
      </c>
      <c r="S13" s="6"/>
      <c r="T13" s="6"/>
      <c r="U13" s="6"/>
      <c r="V13" s="6"/>
      <c r="W13" s="6"/>
      <c r="X13" s="6"/>
      <c r="Y13" s="24" t="s">
        <v>31</v>
      </c>
      <c r="Z13" s="6"/>
      <c r="AA13" s="6"/>
      <c r="AB13" s="372">
        <v>0</v>
      </c>
      <c r="AC13" s="372"/>
      <c r="AD13" s="25" t="s">
        <v>28</v>
      </c>
      <c r="AE13" s="18"/>
    </row>
    <row r="14" spans="2:55" ht="14.4">
      <c r="B14" s="3"/>
      <c r="C14" s="6"/>
      <c r="D14" s="6"/>
      <c r="E14" s="6"/>
      <c r="F14" s="6"/>
      <c r="G14" s="6"/>
      <c r="H14" s="6"/>
      <c r="I14" s="6"/>
      <c r="J14" s="6"/>
      <c r="K14" s="6"/>
      <c r="L14" s="6"/>
      <c r="M14" s="6"/>
      <c r="N14" s="6"/>
      <c r="O14" s="6"/>
      <c r="P14" s="6"/>
      <c r="Q14" s="6"/>
      <c r="R14" s="6"/>
      <c r="S14" s="6"/>
      <c r="T14" s="6"/>
      <c r="U14" s="6"/>
      <c r="V14" s="6"/>
      <c r="W14" s="6"/>
      <c r="X14" s="6"/>
      <c r="Y14" s="24" t="s">
        <v>32</v>
      </c>
      <c r="Z14" s="6"/>
      <c r="AA14" s="6"/>
      <c r="AB14" s="372">
        <v>0</v>
      </c>
      <c r="AC14" s="372"/>
      <c r="AD14" s="25" t="s">
        <v>28</v>
      </c>
      <c r="AE14" s="18"/>
    </row>
    <row r="15" spans="2:55" ht="14.4">
      <c r="B15" s="3"/>
      <c r="C15" s="268" t="s">
        <v>33</v>
      </c>
      <c r="D15" s="17"/>
      <c r="E15" s="17"/>
      <c r="F15" s="17"/>
      <c r="G15" s="6"/>
      <c r="J15" s="17" t="s">
        <v>34</v>
      </c>
      <c r="K15" s="6"/>
      <c r="L15" s="6"/>
      <c r="N15" s="353">
        <v>160</v>
      </c>
      <c r="O15" s="354"/>
      <c r="P15" s="354"/>
      <c r="Q15" s="17" t="s">
        <v>35</v>
      </c>
      <c r="R15" s="6"/>
      <c r="S15" s="6"/>
      <c r="T15" s="27"/>
      <c r="U15" s="373" t="s">
        <v>36</v>
      </c>
      <c r="V15" s="373"/>
      <c r="W15" s="373"/>
      <c r="X15" s="6"/>
      <c r="Y15" s="374" t="s">
        <v>37</v>
      </c>
      <c r="Z15" s="375"/>
      <c r="AA15" s="375"/>
      <c r="AB15" s="375"/>
      <c r="AC15" s="375"/>
      <c r="AD15" s="376"/>
      <c r="AE15" s="18"/>
    </row>
    <row r="16" spans="2:55" ht="14.4">
      <c r="B16" s="3"/>
      <c r="C16" s="17"/>
      <c r="D16" s="17"/>
      <c r="E16" s="17"/>
      <c r="F16" s="17"/>
      <c r="G16" s="17"/>
      <c r="H16" s="17"/>
      <c r="I16" s="6"/>
      <c r="J16" s="6"/>
      <c r="K16" s="6"/>
      <c r="L16" s="6"/>
      <c r="M16" s="6"/>
      <c r="N16" s="6"/>
      <c r="O16" s="6"/>
      <c r="P16" s="6"/>
      <c r="Q16" s="6"/>
      <c r="R16" s="6"/>
      <c r="S16" s="6"/>
      <c r="T16" s="6"/>
      <c r="U16" s="28" t="s">
        <v>38</v>
      </c>
      <c r="V16" s="6"/>
      <c r="W16" s="6"/>
      <c r="X16" s="6"/>
      <c r="Y16" s="6"/>
      <c r="Z16" s="6"/>
      <c r="AA16" s="6"/>
      <c r="AB16" s="6"/>
      <c r="AC16" s="6"/>
      <c r="AD16" s="6"/>
      <c r="AE16" s="18"/>
    </row>
    <row r="17" spans="2:31" ht="14.4">
      <c r="B17" s="3"/>
      <c r="C17" s="17"/>
      <c r="D17" s="17"/>
      <c r="E17" s="17"/>
      <c r="F17" s="17"/>
      <c r="G17" s="17"/>
      <c r="H17" s="17"/>
      <c r="I17" s="6"/>
      <c r="J17" s="6"/>
      <c r="K17" s="6"/>
      <c r="L17" s="6"/>
      <c r="M17" s="6"/>
      <c r="N17" s="6"/>
      <c r="O17" s="6"/>
      <c r="P17" s="6"/>
      <c r="Q17" s="6"/>
      <c r="R17" s="6"/>
      <c r="S17" s="6"/>
      <c r="T17" s="6"/>
      <c r="U17" s="6"/>
      <c r="V17" s="6"/>
      <c r="W17" s="6"/>
      <c r="X17" s="6"/>
      <c r="Y17" s="6"/>
      <c r="Z17" s="6"/>
      <c r="AA17" s="6"/>
      <c r="AB17" s="6"/>
      <c r="AC17" s="6"/>
      <c r="AD17" s="6"/>
      <c r="AE17" s="18"/>
    </row>
    <row r="18" spans="2:31" ht="14.4">
      <c r="B18" s="3"/>
      <c r="C18" s="17"/>
      <c r="D18" s="17"/>
      <c r="E18" s="17"/>
      <c r="F18" s="17"/>
      <c r="G18" s="17"/>
      <c r="H18" s="17"/>
      <c r="I18" s="6"/>
      <c r="J18" s="6"/>
      <c r="K18" s="6"/>
      <c r="L18" s="6"/>
      <c r="M18" s="6"/>
      <c r="N18" s="6"/>
      <c r="O18" s="6"/>
      <c r="P18" s="6"/>
      <c r="Q18" s="6"/>
      <c r="R18" s="6"/>
      <c r="S18" s="6"/>
      <c r="T18" s="6"/>
      <c r="U18" s="6"/>
      <c r="V18" s="6"/>
      <c r="W18" s="6"/>
      <c r="X18" s="6"/>
      <c r="Y18" s="6"/>
      <c r="Z18" s="6"/>
      <c r="AA18" s="6"/>
      <c r="AB18" s="6"/>
      <c r="AC18" s="6"/>
      <c r="AD18" s="6"/>
      <c r="AE18" s="18"/>
    </row>
    <row r="19" spans="2:31" ht="14.4">
      <c r="B19" s="3"/>
      <c r="C19" s="17"/>
      <c r="D19" s="17"/>
      <c r="E19" s="17"/>
      <c r="F19" s="17"/>
      <c r="G19" s="17"/>
      <c r="H19" s="17"/>
      <c r="I19" s="6"/>
      <c r="J19" s="6"/>
      <c r="K19" s="6"/>
      <c r="L19" s="6"/>
      <c r="M19" s="6"/>
      <c r="N19" s="6"/>
      <c r="O19" s="6"/>
      <c r="P19" s="6"/>
      <c r="Q19" s="6"/>
      <c r="R19" s="6"/>
      <c r="S19" s="6"/>
      <c r="T19" s="6"/>
      <c r="U19" s="6"/>
      <c r="V19" s="6"/>
      <c r="W19" s="6"/>
      <c r="X19" s="6"/>
      <c r="Y19" s="6"/>
      <c r="Z19" s="6"/>
      <c r="AA19" s="6"/>
      <c r="AB19" s="6"/>
      <c r="AC19" s="6"/>
      <c r="AD19" s="6"/>
      <c r="AE19" s="18"/>
    </row>
    <row r="20" spans="2:31" ht="14.4">
      <c r="B20" s="3"/>
      <c r="C20" s="17"/>
      <c r="D20" s="17"/>
      <c r="E20" s="17"/>
      <c r="F20" s="17"/>
      <c r="G20" s="17"/>
      <c r="H20" s="17"/>
      <c r="I20" s="6"/>
      <c r="J20" s="6"/>
      <c r="K20" s="6"/>
      <c r="L20" s="6"/>
      <c r="M20" s="6"/>
      <c r="N20" s="6"/>
      <c r="O20" s="6"/>
      <c r="P20" s="6"/>
      <c r="Q20" s="6"/>
      <c r="R20" s="6"/>
      <c r="S20" s="6"/>
      <c r="T20" s="6"/>
      <c r="U20" s="6"/>
      <c r="V20" s="6"/>
      <c r="W20" s="6"/>
      <c r="X20" s="6"/>
      <c r="Y20" s="6"/>
      <c r="Z20" s="6"/>
      <c r="AA20" s="6"/>
      <c r="AB20" s="6"/>
      <c r="AC20" s="6"/>
      <c r="AD20" s="6"/>
      <c r="AE20" s="18"/>
    </row>
    <row r="21" spans="2:31" ht="16.2">
      <c r="B21" s="3"/>
      <c r="C21" s="274"/>
      <c r="D21" s="29"/>
      <c r="E21" s="17"/>
      <c r="F21" s="30"/>
      <c r="G21" s="31"/>
      <c r="H21" s="17"/>
      <c r="I21" s="283"/>
      <c r="J21" s="283"/>
      <c r="K21" s="288"/>
      <c r="L21" s="32" t="s">
        <v>39</v>
      </c>
      <c r="M21" s="33" t="s">
        <v>40</v>
      </c>
      <c r="N21" s="34" t="s">
        <v>41</v>
      </c>
      <c r="O21" s="34"/>
      <c r="P21" s="268" t="s">
        <v>42</v>
      </c>
      <c r="Q21" s="35" t="s">
        <v>43</v>
      </c>
      <c r="R21" s="35"/>
      <c r="S21" s="6"/>
      <c r="T21" s="6"/>
      <c r="U21" s="6"/>
      <c r="V21" s="6"/>
      <c r="W21" s="6"/>
      <c r="X21" s="6"/>
      <c r="Y21" s="6"/>
      <c r="Z21" s="6"/>
      <c r="AA21" s="6"/>
      <c r="AB21" s="6"/>
      <c r="AC21" s="6"/>
      <c r="AD21" s="6"/>
      <c r="AE21" s="18"/>
    </row>
    <row r="22" spans="2:31" ht="14.4">
      <c r="B22" s="3"/>
      <c r="C22" s="268"/>
      <c r="D22" s="17"/>
      <c r="E22" s="17"/>
      <c r="F22" s="17"/>
      <c r="G22" s="17"/>
      <c r="H22" s="17"/>
      <c r="I22" s="17"/>
      <c r="J22" s="17"/>
      <c r="K22" s="6"/>
      <c r="L22" s="17"/>
      <c r="M22" s="36" t="s">
        <v>40</v>
      </c>
      <c r="N22" s="348">
        <f>IF(N15="","",IF(U15="一般",N15/1000,N15/1000*1.25))</f>
        <v>0.16</v>
      </c>
      <c r="O22" s="349"/>
      <c r="P22" s="349"/>
      <c r="Q22" s="37" t="s">
        <v>44</v>
      </c>
      <c r="R22" s="38"/>
      <c r="S22" s="39" t="s">
        <v>42</v>
      </c>
      <c r="T22" s="367">
        <f>N13</f>
        <v>100</v>
      </c>
      <c r="U22" s="367"/>
      <c r="V22" s="367"/>
      <c r="W22" s="37" t="s">
        <v>45</v>
      </c>
      <c r="X22" s="6"/>
      <c r="Y22" s="6"/>
      <c r="Z22" s="6"/>
      <c r="AA22" s="6"/>
      <c r="AB22" s="6"/>
      <c r="AC22" s="6"/>
      <c r="AD22" s="6"/>
      <c r="AE22" s="18"/>
    </row>
    <row r="23" spans="2:31" ht="14.4">
      <c r="B23" s="3"/>
      <c r="C23" s="17"/>
      <c r="D23" s="17"/>
      <c r="E23" s="17"/>
      <c r="F23" s="17"/>
      <c r="G23" s="17"/>
      <c r="H23" s="17"/>
      <c r="I23" s="17"/>
      <c r="J23" s="17"/>
      <c r="K23" s="17"/>
      <c r="L23" s="17"/>
      <c r="M23" s="4"/>
      <c r="N23" s="40"/>
      <c r="O23" s="40"/>
      <c r="P23" s="347">
        <v>3600</v>
      </c>
      <c r="Q23" s="347"/>
      <c r="R23" s="347"/>
      <c r="S23" s="41" t="s">
        <v>46</v>
      </c>
      <c r="T23" s="42"/>
      <c r="U23" s="43"/>
      <c r="V23" s="42"/>
      <c r="W23" s="6"/>
      <c r="X23" s="6"/>
      <c r="Y23" s="6"/>
      <c r="Z23" s="6"/>
      <c r="AA23" s="6"/>
      <c r="AB23" s="6"/>
      <c r="AC23" s="6"/>
      <c r="AD23" s="6"/>
      <c r="AE23" s="18"/>
    </row>
    <row r="24" spans="2:31" ht="14.4">
      <c r="B24" s="3"/>
      <c r="C24" s="17"/>
      <c r="D24" s="17"/>
      <c r="E24" s="17"/>
      <c r="F24" s="17"/>
      <c r="G24" s="17"/>
      <c r="H24" s="17"/>
      <c r="I24" s="17"/>
      <c r="J24" s="17"/>
      <c r="K24" s="17"/>
      <c r="L24" s="6"/>
      <c r="M24" s="33" t="s">
        <v>40</v>
      </c>
      <c r="N24" s="350">
        <f>N22*T22/P23</f>
        <v>4.4444444444444444E-3</v>
      </c>
      <c r="O24" s="350"/>
      <c r="P24" s="350"/>
      <c r="Q24" s="44" t="s">
        <v>47</v>
      </c>
      <c r="R24" s="45"/>
      <c r="S24" s="45"/>
      <c r="T24" s="45"/>
      <c r="U24" s="45"/>
      <c r="V24" s="45"/>
      <c r="W24" s="6"/>
      <c r="X24" s="6"/>
      <c r="Y24" s="6"/>
      <c r="Z24" s="6"/>
      <c r="AA24" s="6"/>
      <c r="AB24" s="6"/>
      <c r="AC24" s="6"/>
      <c r="AD24" s="6"/>
      <c r="AE24" s="18"/>
    </row>
    <row r="25" spans="2:31" ht="14.4">
      <c r="B25" s="3"/>
      <c r="C25" s="17"/>
      <c r="D25" s="17"/>
      <c r="E25" s="17"/>
      <c r="F25" s="17"/>
      <c r="G25" s="17"/>
      <c r="H25" s="17"/>
      <c r="I25" s="266"/>
      <c r="J25" s="266"/>
      <c r="K25" s="6"/>
      <c r="L25" s="6"/>
      <c r="M25" s="33" t="s">
        <v>40</v>
      </c>
      <c r="N25" s="351">
        <f>N24*1000</f>
        <v>4.4444444444444446</v>
      </c>
      <c r="O25" s="352"/>
      <c r="P25" s="352"/>
      <c r="Q25" s="46" t="s">
        <v>48</v>
      </c>
      <c r="R25" s="47"/>
      <c r="S25" s="6"/>
      <c r="T25" s="6"/>
      <c r="U25" s="6"/>
      <c r="V25" s="6"/>
      <c r="W25" s="6"/>
      <c r="X25" s="6"/>
      <c r="Y25" s="6"/>
      <c r="Z25" s="6"/>
      <c r="AA25" s="6"/>
      <c r="AB25" s="6"/>
      <c r="AC25" s="6"/>
      <c r="AD25" s="6"/>
      <c r="AE25" s="18"/>
    </row>
    <row r="26" spans="2:31" ht="14.4">
      <c r="B26" s="3"/>
      <c r="C26" s="17"/>
      <c r="D26" s="17"/>
      <c r="E26" s="17"/>
      <c r="F26" s="17"/>
      <c r="G26" s="17"/>
      <c r="H26" s="17"/>
      <c r="I26" s="48"/>
      <c r="J26" s="48"/>
      <c r="K26" s="48"/>
      <c r="L26" s="6"/>
      <c r="M26" s="17"/>
      <c r="N26" s="6"/>
      <c r="O26" s="6"/>
      <c r="P26" s="6"/>
      <c r="Q26" s="6"/>
      <c r="R26" s="6"/>
      <c r="S26" s="6"/>
      <c r="T26" s="6"/>
      <c r="U26" s="6"/>
      <c r="V26" s="6"/>
      <c r="W26" s="6"/>
      <c r="X26" s="6"/>
      <c r="Y26" s="6"/>
      <c r="Z26" s="6"/>
      <c r="AA26" s="6"/>
      <c r="AB26" s="6"/>
      <c r="AC26" s="6"/>
      <c r="AD26" s="6"/>
      <c r="AE26" s="18"/>
    </row>
    <row r="27" spans="2:31" ht="14.4">
      <c r="B27" s="3"/>
      <c r="C27" s="268" t="s">
        <v>49</v>
      </c>
      <c r="D27" s="17"/>
      <c r="E27" s="17"/>
      <c r="F27" s="17"/>
      <c r="G27" s="17"/>
      <c r="H27" s="17"/>
      <c r="I27" s="48"/>
      <c r="J27" s="384"/>
      <c r="K27" s="385"/>
      <c r="L27" s="6"/>
      <c r="M27" s="17"/>
      <c r="O27" s="6"/>
      <c r="P27" s="6"/>
      <c r="Q27" s="6"/>
      <c r="R27" s="6"/>
      <c r="S27" s="6"/>
      <c r="T27" s="6"/>
      <c r="U27" s="6"/>
      <c r="V27" s="6"/>
      <c r="W27" s="6"/>
      <c r="X27" s="6"/>
      <c r="Y27" s="6"/>
      <c r="Z27" s="6"/>
      <c r="AA27" s="6"/>
      <c r="AB27" s="6"/>
      <c r="AC27" s="6"/>
      <c r="AD27" s="6"/>
      <c r="AE27" s="18"/>
    </row>
    <row r="28" spans="2:31" ht="14.25" customHeight="1">
      <c r="B28" s="3"/>
      <c r="C28" s="17"/>
      <c r="D28" s="17"/>
      <c r="E28" s="17"/>
      <c r="F28" s="17"/>
      <c r="G28" s="17"/>
      <c r="H28" s="17"/>
      <c r="I28" s="48"/>
      <c r="J28" s="48"/>
      <c r="K28" s="48"/>
      <c r="L28" s="6"/>
      <c r="O28" s="6"/>
      <c r="P28" s="6"/>
      <c r="Q28" s="6"/>
      <c r="R28" s="6"/>
      <c r="S28" s="6"/>
      <c r="T28" s="6"/>
      <c r="U28" s="6"/>
      <c r="V28" s="6"/>
      <c r="W28" s="6"/>
      <c r="X28" s="6"/>
      <c r="Y28" s="6"/>
      <c r="Z28" s="6"/>
      <c r="AA28" s="6"/>
      <c r="AB28" s="6"/>
      <c r="AC28" s="6"/>
      <c r="AD28" s="6"/>
      <c r="AE28" s="18"/>
    </row>
    <row r="29" spans="2:31" ht="14.25" customHeight="1">
      <c r="B29" s="3"/>
      <c r="C29" s="17"/>
      <c r="D29" s="17"/>
      <c r="E29" s="49"/>
      <c r="F29" s="50"/>
      <c r="G29" s="17"/>
      <c r="H29" s="51"/>
      <c r="I29" s="48"/>
      <c r="J29" s="48"/>
      <c r="K29" s="48"/>
      <c r="L29" s="6"/>
      <c r="M29" s="17"/>
      <c r="N29" s="6"/>
      <c r="O29" s="6"/>
      <c r="P29" s="6"/>
      <c r="Q29" s="6"/>
      <c r="R29" s="6"/>
      <c r="S29" s="6"/>
      <c r="T29" s="6"/>
      <c r="U29" s="6"/>
      <c r="V29" s="6"/>
      <c r="W29" s="6"/>
      <c r="X29" s="6"/>
      <c r="Y29" s="6"/>
      <c r="Z29" s="6"/>
      <c r="AA29" s="6"/>
      <c r="AB29" s="6"/>
      <c r="AC29" s="6"/>
      <c r="AD29" s="6"/>
      <c r="AE29" s="18"/>
    </row>
    <row r="30" spans="2:31" ht="14.25" customHeight="1">
      <c r="B30" s="3"/>
      <c r="C30" s="17"/>
      <c r="D30" s="17"/>
      <c r="E30" s="48"/>
      <c r="F30" s="52"/>
      <c r="G30" s="53"/>
      <c r="H30" s="48"/>
      <c r="I30" s="48"/>
      <c r="J30" s="48"/>
      <c r="K30" s="392">
        <f>IF(S33="","",VLOOKUP(S33,データテーブル!B5:F38,3,0))</f>
        <v>2.102E-2</v>
      </c>
      <c r="L30" s="393"/>
      <c r="M30" s="54" t="s">
        <v>50</v>
      </c>
      <c r="N30" s="17"/>
      <c r="O30" s="17"/>
      <c r="P30" s="6"/>
      <c r="Q30" s="6"/>
      <c r="R30" s="6"/>
      <c r="S30" s="6"/>
      <c r="T30" s="6"/>
      <c r="U30" s="6"/>
      <c r="V30" s="6"/>
      <c r="W30" s="6"/>
      <c r="X30" s="6"/>
      <c r="Y30" s="6"/>
      <c r="Z30" s="6"/>
      <c r="AA30" s="6"/>
      <c r="AB30" s="6"/>
      <c r="AC30" s="6"/>
      <c r="AD30" s="6"/>
      <c r="AE30" s="18"/>
    </row>
    <row r="31" spans="2:31" ht="14.25" customHeight="1">
      <c r="B31" s="3"/>
      <c r="C31" s="17"/>
      <c r="D31" s="17"/>
      <c r="E31" s="48"/>
      <c r="F31" s="52"/>
      <c r="G31" s="55"/>
      <c r="H31" s="48"/>
      <c r="I31" s="48"/>
      <c r="J31" s="266"/>
      <c r="K31" s="48"/>
      <c r="L31" s="48"/>
      <c r="M31" s="48"/>
      <c r="N31" s="17"/>
      <c r="O31" s="17"/>
      <c r="P31" s="6"/>
      <c r="Q31" s="6"/>
      <c r="R31" s="6"/>
      <c r="S31" s="6"/>
      <c r="T31" s="6"/>
      <c r="U31" s="6"/>
      <c r="V31" s="6"/>
      <c r="W31" s="6"/>
      <c r="X31" s="6"/>
      <c r="Y31" s="6"/>
      <c r="Z31" s="6"/>
      <c r="AA31" s="6"/>
      <c r="AB31" s="6"/>
      <c r="AC31" s="6"/>
      <c r="AD31" s="6"/>
      <c r="AE31" s="18"/>
    </row>
    <row r="32" spans="2:31" ht="14.25" customHeight="1">
      <c r="B32" s="3"/>
      <c r="C32" s="56"/>
      <c r="D32" s="17"/>
      <c r="E32" s="57"/>
      <c r="F32" s="57"/>
      <c r="G32" s="48"/>
      <c r="H32" s="58"/>
      <c r="I32" s="48"/>
      <c r="J32" s="59"/>
      <c r="K32" s="60"/>
      <c r="L32" s="60"/>
      <c r="M32" s="61"/>
      <c r="N32" s="62"/>
      <c r="O32" s="17"/>
      <c r="P32" s="6"/>
      <c r="Q32" s="6"/>
      <c r="R32" s="6"/>
      <c r="S32" s="6"/>
      <c r="T32" s="6"/>
      <c r="U32" s="6"/>
      <c r="V32" s="6"/>
      <c r="W32" s="6"/>
      <c r="X32" s="6"/>
      <c r="Y32" s="6"/>
      <c r="Z32" s="6"/>
      <c r="AA32" s="6"/>
      <c r="AB32" s="6"/>
      <c r="AC32" s="6"/>
      <c r="AD32" s="6"/>
      <c r="AE32" s="18"/>
    </row>
    <row r="33" spans="2:31" ht="14.25" customHeight="1">
      <c r="B33" s="3"/>
      <c r="C33" s="63"/>
      <c r="D33" s="17"/>
      <c r="E33" s="64"/>
      <c r="F33" s="64"/>
      <c r="G33" s="48"/>
      <c r="H33" s="58"/>
      <c r="I33" s="48"/>
      <c r="J33" s="65"/>
      <c r="K33" s="66"/>
      <c r="L33" s="48"/>
      <c r="M33" s="48"/>
      <c r="N33" s="391" t="s">
        <v>51</v>
      </c>
      <c r="O33" s="383"/>
      <c r="P33" s="383"/>
      <c r="Q33" s="383"/>
      <c r="R33" s="383"/>
      <c r="S33" s="380" t="s">
        <v>52</v>
      </c>
      <c r="T33" s="380"/>
      <c r="U33" s="380"/>
      <c r="V33" s="380"/>
      <c r="W33" s="380"/>
      <c r="X33" s="380"/>
      <c r="Y33" s="380"/>
      <c r="Z33" s="381"/>
      <c r="AA33" s="381"/>
      <c r="AB33" s="6"/>
      <c r="AC33" s="6"/>
      <c r="AD33" s="6"/>
      <c r="AE33" s="18"/>
    </row>
    <row r="34" spans="2:31" ht="14.25" customHeight="1">
      <c r="B34" s="3"/>
      <c r="C34" s="67"/>
      <c r="D34" s="68"/>
      <c r="E34" s="13"/>
      <c r="F34" s="13"/>
      <c r="G34" s="69"/>
      <c r="H34" s="288"/>
      <c r="I34" s="288"/>
      <c r="J34" s="48"/>
      <c r="K34" s="48"/>
      <c r="L34" s="48"/>
      <c r="M34" s="48"/>
      <c r="N34" s="383" t="s">
        <v>53</v>
      </c>
      <c r="O34" s="383"/>
      <c r="P34" s="383"/>
      <c r="Q34" s="383"/>
      <c r="R34" s="383"/>
      <c r="S34" s="259"/>
      <c r="T34" s="285">
        <v>1</v>
      </c>
      <c r="U34" s="277" t="s">
        <v>54</v>
      </c>
      <c r="V34" s="382">
        <v>1000</v>
      </c>
      <c r="W34" s="382"/>
      <c r="X34" s="321" t="str">
        <f>IF(W41=0.001,"水平勾配",IF(W41=0.005,"標準勾配",""))</f>
        <v>水平勾配</v>
      </c>
      <c r="Y34" s="383"/>
      <c r="Z34" s="383"/>
      <c r="AA34" s="383"/>
      <c r="AB34" s="6"/>
      <c r="AC34" s="6"/>
      <c r="AD34" s="6"/>
      <c r="AE34" s="18"/>
    </row>
    <row r="35" spans="2:31" ht="14.25" customHeight="1">
      <c r="B35" s="3"/>
      <c r="C35" s="268"/>
      <c r="E35" s="17"/>
      <c r="F35" s="286"/>
      <c r="G35" s="396">
        <f>IF(S33="","",VLOOKUP(S33,データテーブル!B5:F38,4,0))</f>
        <v>0.40570000000000001</v>
      </c>
      <c r="H35" s="397"/>
      <c r="I35" s="70" t="s">
        <v>55</v>
      </c>
      <c r="J35" s="48"/>
      <c r="K35" s="38"/>
      <c r="L35" s="38"/>
      <c r="M35" s="38"/>
      <c r="P35" s="250" t="s">
        <v>56</v>
      </c>
      <c r="Q35" s="427">
        <v>1.5</v>
      </c>
      <c r="R35" s="427"/>
      <c r="S35" s="319" t="s">
        <v>57</v>
      </c>
      <c r="AE35" s="18"/>
    </row>
    <row r="36" spans="2:31" ht="14.25" customHeight="1">
      <c r="B36" s="3"/>
      <c r="C36" s="17"/>
      <c r="D36" s="17"/>
      <c r="E36" s="48"/>
      <c r="F36" s="17"/>
      <c r="G36" s="48"/>
      <c r="H36" s="48"/>
      <c r="I36" s="17"/>
      <c r="J36" s="17"/>
      <c r="K36" s="17"/>
      <c r="L36" s="17"/>
      <c r="M36" s="17"/>
      <c r="N36" s="17"/>
      <c r="AE36" s="18"/>
    </row>
    <row r="37" spans="2:31" ht="6.75" customHeight="1">
      <c r="B37" s="3"/>
      <c r="C37" s="17"/>
      <c r="D37" s="17"/>
      <c r="E37" s="48"/>
      <c r="F37" s="17"/>
      <c r="G37" s="48"/>
      <c r="H37" s="48"/>
      <c r="I37" s="17"/>
      <c r="J37" s="17"/>
      <c r="K37" s="17"/>
      <c r="L37" s="17"/>
      <c r="M37" s="17"/>
      <c r="N37" s="17"/>
      <c r="Q37" s="4"/>
      <c r="R37" s="4"/>
      <c r="S37" s="4"/>
      <c r="T37" s="4"/>
      <c r="U37" s="4"/>
      <c r="V37" s="294"/>
      <c r="W37" s="294"/>
      <c r="X37" s="294"/>
      <c r="Y37" s="294"/>
      <c r="Z37" s="294"/>
      <c r="AA37" s="294"/>
      <c r="AB37" s="4"/>
      <c r="AC37" s="4"/>
      <c r="AD37" s="4"/>
      <c r="AE37" s="18"/>
    </row>
    <row r="38" spans="2:31" ht="14.25" customHeight="1">
      <c r="B38" s="3"/>
      <c r="C38" s="379" t="s">
        <v>58</v>
      </c>
      <c r="D38" s="379"/>
      <c r="E38" s="363"/>
      <c r="F38" s="363"/>
      <c r="G38" s="394" t="s">
        <v>59</v>
      </c>
      <c r="H38" s="394"/>
      <c r="I38" s="394"/>
      <c r="J38" s="394"/>
      <c r="K38" s="394"/>
      <c r="L38" s="394"/>
      <c r="M38" s="386" t="s">
        <v>40</v>
      </c>
      <c r="N38" s="395">
        <f>K30</f>
        <v>2.102E-2</v>
      </c>
      <c r="O38" s="395"/>
      <c r="P38" s="395"/>
      <c r="Q38" s="395"/>
      <c r="R38" s="386" t="s">
        <v>40</v>
      </c>
      <c r="S38" s="388">
        <f>ROUND(N38/N39,5)</f>
        <v>5.1810000000000002E-2</v>
      </c>
      <c r="T38" s="388"/>
      <c r="U38" s="388"/>
      <c r="V38" s="38"/>
      <c r="W38" s="38"/>
      <c r="X38" s="38"/>
      <c r="Y38" s="45"/>
      <c r="Z38" s="45"/>
      <c r="AA38" s="45"/>
      <c r="AB38" s="45"/>
      <c r="AC38" s="45"/>
      <c r="AD38" s="45"/>
      <c r="AE38" s="71"/>
    </row>
    <row r="39" spans="2:31" ht="14.4">
      <c r="B39" s="3"/>
      <c r="C39" s="379"/>
      <c r="D39" s="379"/>
      <c r="E39" s="363"/>
      <c r="F39" s="363"/>
      <c r="G39" s="389" t="s">
        <v>60</v>
      </c>
      <c r="H39" s="389"/>
      <c r="I39" s="389"/>
      <c r="J39" s="389"/>
      <c r="K39" s="389"/>
      <c r="L39" s="20"/>
      <c r="M39" s="387"/>
      <c r="N39" s="390">
        <f>G35</f>
        <v>0.40570000000000001</v>
      </c>
      <c r="O39" s="390"/>
      <c r="P39" s="390"/>
      <c r="Q39" s="390"/>
      <c r="R39" s="387"/>
      <c r="S39" s="388"/>
      <c r="T39" s="388"/>
      <c r="U39" s="388"/>
      <c r="V39" s="38"/>
      <c r="W39" s="38"/>
      <c r="X39" s="38"/>
      <c r="Y39" s="45"/>
      <c r="Z39" s="45"/>
      <c r="AA39" s="45"/>
      <c r="AB39" s="45"/>
      <c r="AC39" s="45"/>
      <c r="AD39" s="45"/>
      <c r="AE39" s="71"/>
    </row>
    <row r="40" spans="2:31" ht="6" customHeight="1">
      <c r="B40" s="3"/>
      <c r="M40" s="38"/>
      <c r="N40" s="38"/>
      <c r="O40" s="38"/>
      <c r="P40" s="38"/>
      <c r="Q40" s="38"/>
      <c r="R40" s="38"/>
      <c r="S40" s="38"/>
      <c r="T40" s="38"/>
      <c r="U40" s="38"/>
      <c r="V40" s="38"/>
      <c r="W40" s="38"/>
      <c r="X40" s="38"/>
      <c r="Y40" s="38"/>
      <c r="Z40" s="38"/>
      <c r="AA40" s="38"/>
      <c r="AB40" s="45"/>
      <c r="AC40" s="45"/>
      <c r="AD40" s="45"/>
      <c r="AE40" s="71"/>
    </row>
    <row r="41" spans="2:31" ht="14.4">
      <c r="B41" s="3"/>
      <c r="C41" s="406" t="s">
        <v>61</v>
      </c>
      <c r="D41" s="363"/>
      <c r="E41" s="270">
        <v>1</v>
      </c>
      <c r="F41" s="412" t="s">
        <v>62</v>
      </c>
      <c r="G41" s="363"/>
      <c r="H41" s="48" t="s">
        <v>63</v>
      </c>
      <c r="I41" s="17"/>
      <c r="J41" s="17"/>
      <c r="K41" s="413" t="s">
        <v>40</v>
      </c>
      <c r="L41" s="72">
        <v>1</v>
      </c>
      <c r="M41" s="414" t="s">
        <v>64</v>
      </c>
      <c r="N41" s="414">
        <f>N38</f>
        <v>2.102E-2</v>
      </c>
      <c r="O41" s="414"/>
      <c r="P41" s="414" t="s">
        <v>64</v>
      </c>
      <c r="Q41" s="411">
        <v>100</v>
      </c>
      <c r="R41" s="411"/>
      <c r="S41" s="37" t="s">
        <v>42</v>
      </c>
      <c r="T41" s="401">
        <f>S38</f>
        <v>5.1810000000000002E-2</v>
      </c>
      <c r="U41" s="401"/>
      <c r="V41" s="37" t="s">
        <v>42</v>
      </c>
      <c r="W41" s="402">
        <f>ROUND(T34/V34,3)</f>
        <v>1E-3</v>
      </c>
      <c r="X41" s="402"/>
      <c r="Y41" s="403" t="s">
        <v>40</v>
      </c>
      <c r="Z41" s="404">
        <f>ROUNDDOWN((L41/L42)*N41*((Q41*T41*SQRT(W41))/(Q42+SQRT(T42))),5)</f>
        <v>5.2399999999999999E-3</v>
      </c>
      <c r="AA41" s="405"/>
      <c r="AB41" s="405"/>
      <c r="AC41" s="402" t="s">
        <v>65</v>
      </c>
      <c r="AD41" s="387"/>
      <c r="AE41" s="71"/>
    </row>
    <row r="42" spans="2:31" ht="14.4">
      <c r="B42" s="3"/>
      <c r="C42" s="363"/>
      <c r="D42" s="363"/>
      <c r="E42" s="73" t="s">
        <v>66</v>
      </c>
      <c r="F42" s="363"/>
      <c r="G42" s="363"/>
      <c r="H42" s="40" t="s">
        <v>67</v>
      </c>
      <c r="I42" s="74" t="s">
        <v>68</v>
      </c>
      <c r="J42" s="74"/>
      <c r="K42" s="406"/>
      <c r="L42" s="215">
        <f>Q35</f>
        <v>1.5</v>
      </c>
      <c r="M42" s="414"/>
      <c r="N42" s="414"/>
      <c r="O42" s="414"/>
      <c r="P42" s="414"/>
      <c r="Q42" s="420">
        <v>0.21</v>
      </c>
      <c r="R42" s="420"/>
      <c r="S42" s="75" t="s">
        <v>69</v>
      </c>
      <c r="T42" s="416">
        <f>S38</f>
        <v>5.1810000000000002E-2</v>
      </c>
      <c r="U42" s="416"/>
      <c r="V42" s="41"/>
      <c r="W42" s="41"/>
      <c r="X42" s="41"/>
      <c r="Y42" s="402"/>
      <c r="Z42" s="405"/>
      <c r="AA42" s="405"/>
      <c r="AB42" s="405"/>
      <c r="AC42" s="387"/>
      <c r="AD42" s="387"/>
      <c r="AE42" s="71"/>
    </row>
    <row r="43" spans="2:31" ht="8.25" customHeight="1">
      <c r="B43" s="3"/>
      <c r="C43" s="262"/>
      <c r="D43" s="262"/>
      <c r="E43" s="270"/>
      <c r="F43" s="262"/>
      <c r="G43" s="262"/>
      <c r="H43" s="48"/>
      <c r="I43" s="17"/>
      <c r="J43" s="17"/>
      <c r="K43" s="270"/>
      <c r="L43" s="76"/>
      <c r="M43" s="77"/>
      <c r="N43" s="275"/>
      <c r="O43" s="275"/>
      <c r="P43" s="275"/>
      <c r="Q43" s="273"/>
      <c r="R43" s="273"/>
      <c r="S43" s="78"/>
      <c r="T43" s="269"/>
      <c r="U43" s="269"/>
      <c r="V43" s="37"/>
      <c r="W43" s="79"/>
      <c r="X43" s="79"/>
      <c r="Y43" s="80"/>
      <c r="Z43" s="262"/>
      <c r="AA43" s="262"/>
      <c r="AB43" s="262"/>
      <c r="AC43" s="263"/>
      <c r="AD43" s="263"/>
      <c r="AE43" s="18"/>
    </row>
    <row r="44" spans="2:31" ht="14.4">
      <c r="B44" s="3"/>
      <c r="T44" s="421" t="s">
        <v>70</v>
      </c>
      <c r="U44" s="422"/>
      <c r="V44" s="422"/>
      <c r="W44" s="422"/>
      <c r="X44" s="422"/>
      <c r="Y44" s="422"/>
      <c r="Z44" s="417">
        <f>ROUNDDOWN(Z41*1000,1)</f>
        <v>5.2</v>
      </c>
      <c r="AA44" s="417"/>
      <c r="AB44" s="37" t="s">
        <v>48</v>
      </c>
      <c r="AC44" s="81"/>
      <c r="AD44" s="82"/>
      <c r="AE44" s="83"/>
    </row>
    <row r="45" spans="2:31" ht="14.4">
      <c r="B45" s="3"/>
      <c r="C45" s="268" t="s">
        <v>71</v>
      </c>
      <c r="D45" s="84"/>
      <c r="E45" s="85"/>
      <c r="F45" s="85"/>
      <c r="G45" s="85"/>
      <c r="H45" s="48"/>
      <c r="I45" s="86"/>
      <c r="J45" s="17"/>
      <c r="K45" s="17"/>
      <c r="L45" s="17"/>
      <c r="M45" s="17"/>
      <c r="O45" s="87" t="s">
        <v>72</v>
      </c>
      <c r="P45" s="88"/>
      <c r="Q45" s="88"/>
      <c r="R45" s="88"/>
      <c r="S45" s="88"/>
      <c r="T45" s="89"/>
      <c r="U45" s="88"/>
      <c r="V45" s="88"/>
      <c r="W45" s="88"/>
      <c r="X45" s="88"/>
      <c r="Y45" s="88"/>
      <c r="Z45" s="418">
        <f>IF(U15="一般",ROUNDDOWN((Z44*3600)/N15,0),ROUNDDOWN(((Z44*3600)/N15)/1.25,0))</f>
        <v>117</v>
      </c>
      <c r="AA45" s="419"/>
      <c r="AB45" s="407" t="s">
        <v>50</v>
      </c>
      <c r="AC45" s="408"/>
      <c r="AD45" s="6"/>
      <c r="AE45" s="18"/>
    </row>
    <row r="46" spans="2:31" ht="14.4">
      <c r="B46" s="3"/>
      <c r="D46" s="17"/>
      <c r="E46" s="17"/>
      <c r="F46" s="17"/>
      <c r="G46" s="48"/>
      <c r="H46" s="48"/>
      <c r="I46" s="90"/>
      <c r="J46" s="17"/>
      <c r="K46" s="17"/>
      <c r="L46" s="17"/>
      <c r="M46" s="17"/>
      <c r="N46" s="17"/>
      <c r="O46" s="17"/>
      <c r="P46" s="6"/>
      <c r="Q46" s="6"/>
      <c r="R46" s="6"/>
      <c r="S46" s="6"/>
      <c r="T46" s="6"/>
      <c r="U46" s="6"/>
      <c r="V46" s="6"/>
      <c r="W46" s="6"/>
      <c r="X46" s="6"/>
      <c r="Y46" s="6"/>
      <c r="Z46" s="6"/>
      <c r="AA46" s="6"/>
      <c r="AB46" s="6"/>
      <c r="AC46" s="6"/>
      <c r="AD46" s="6"/>
      <c r="AE46" s="18"/>
    </row>
    <row r="47" spans="2:31" ht="14.4">
      <c r="B47" s="3"/>
      <c r="C47" s="48"/>
      <c r="D47" s="48"/>
      <c r="E47" s="91"/>
      <c r="F47" s="48"/>
      <c r="G47" s="92"/>
      <c r="H47" s="48"/>
      <c r="I47" s="48"/>
      <c r="J47" s="93"/>
      <c r="K47" s="52"/>
      <c r="L47" s="48"/>
      <c r="M47" s="17"/>
      <c r="N47" s="17"/>
      <c r="O47" s="17"/>
      <c r="P47" s="6"/>
      <c r="Q47" s="6"/>
      <c r="R47" s="6"/>
      <c r="S47" s="6"/>
      <c r="T47" s="6"/>
      <c r="U47" s="6"/>
      <c r="V47" s="6"/>
      <c r="W47" s="6"/>
      <c r="X47" s="6"/>
      <c r="Y47" s="6"/>
      <c r="Z47" s="6"/>
      <c r="AA47" s="6"/>
      <c r="AB47" s="6"/>
      <c r="AC47" s="6"/>
      <c r="AD47" s="6"/>
      <c r="AE47" s="18"/>
    </row>
    <row r="48" spans="2:31" ht="14.4">
      <c r="B48" s="3"/>
      <c r="C48" s="48"/>
      <c r="D48" s="94"/>
      <c r="E48" s="48"/>
      <c r="F48" s="48"/>
      <c r="G48" s="95"/>
      <c r="H48" s="48"/>
      <c r="I48" s="48"/>
      <c r="J48" s="409">
        <f>IF(S33="","",VLOOKUP(S33,データテーブル!B5:F38,5,0))</f>
        <v>11.9</v>
      </c>
      <c r="K48" s="410"/>
      <c r="L48" s="48" t="s">
        <v>73</v>
      </c>
      <c r="M48" s="17"/>
      <c r="N48" s="17"/>
      <c r="O48" s="17"/>
      <c r="P48" s="6"/>
      <c r="Q48" s="6"/>
      <c r="R48" s="6"/>
      <c r="S48" s="6"/>
      <c r="T48" s="6"/>
      <c r="U48" s="6"/>
      <c r="V48" s="6"/>
      <c r="W48" s="6"/>
      <c r="X48" s="6"/>
      <c r="Y48" s="6"/>
      <c r="Z48" s="6"/>
      <c r="AA48" s="6"/>
      <c r="AB48" s="6"/>
      <c r="AC48" s="6"/>
      <c r="AD48" s="6"/>
      <c r="AE48" s="18"/>
    </row>
    <row r="49" spans="2:31" ht="14.4">
      <c r="B49" s="3"/>
      <c r="C49" s="48"/>
      <c r="D49" s="48"/>
      <c r="E49" s="48"/>
      <c r="F49" s="48"/>
      <c r="G49" s="48"/>
      <c r="H49" s="48"/>
      <c r="I49" s="38"/>
      <c r="J49" s="266"/>
      <c r="K49" s="61"/>
      <c r="L49" s="61"/>
      <c r="M49" s="62"/>
      <c r="N49" s="62"/>
      <c r="O49" s="17"/>
      <c r="P49" s="6"/>
      <c r="Q49" s="6"/>
      <c r="R49" s="6"/>
      <c r="S49" s="6"/>
      <c r="T49" s="6"/>
      <c r="U49" s="6"/>
      <c r="V49" s="6"/>
      <c r="W49" s="6"/>
      <c r="X49" s="6"/>
      <c r="Y49" s="6"/>
      <c r="Z49" s="6"/>
      <c r="AA49" s="6"/>
      <c r="AB49" s="6"/>
      <c r="AC49" s="6"/>
      <c r="AD49" s="6"/>
      <c r="AE49" s="18"/>
    </row>
    <row r="50" spans="2:31" ht="14.4">
      <c r="B50" s="3"/>
      <c r="C50" s="32"/>
      <c r="D50" s="48"/>
      <c r="E50" s="48"/>
      <c r="F50" s="48"/>
      <c r="G50" s="48"/>
      <c r="H50" s="48"/>
      <c r="I50" s="48"/>
      <c r="J50" s="48"/>
      <c r="K50" s="66"/>
      <c r="L50" s="48"/>
      <c r="M50" s="17"/>
      <c r="N50" s="17"/>
      <c r="O50" s="17"/>
      <c r="P50" s="6"/>
      <c r="Q50" s="6"/>
      <c r="R50" s="6"/>
      <c r="S50" s="6"/>
      <c r="T50" s="6"/>
      <c r="U50" s="6"/>
      <c r="V50" s="6"/>
      <c r="W50" s="6"/>
      <c r="X50" s="6"/>
      <c r="Y50" s="6"/>
      <c r="Z50" s="6"/>
      <c r="AA50" s="6"/>
      <c r="AB50" s="6"/>
      <c r="AC50" s="6"/>
      <c r="AD50" s="6"/>
      <c r="AE50" s="18"/>
    </row>
    <row r="51" spans="2:31" ht="14.4">
      <c r="B51" s="96"/>
      <c r="C51" s="48"/>
      <c r="D51" s="48"/>
      <c r="E51" s="48"/>
      <c r="F51" s="48"/>
      <c r="G51" s="48"/>
      <c r="H51" s="48"/>
      <c r="I51" s="48"/>
      <c r="J51" s="48"/>
      <c r="K51" s="48"/>
      <c r="L51" s="48"/>
      <c r="M51" s="17"/>
      <c r="N51" s="17"/>
      <c r="O51" s="17"/>
      <c r="P51" s="6"/>
      <c r="AB51" s="262"/>
      <c r="AC51" s="262"/>
      <c r="AD51" s="262"/>
      <c r="AE51" s="18"/>
    </row>
    <row r="52" spans="2:31">
      <c r="B52" s="96"/>
      <c r="C52" s="45"/>
      <c r="D52" s="398">
        <f>Y53</f>
        <v>122.7</v>
      </c>
      <c r="E52" s="399"/>
      <c r="F52" s="45" t="s">
        <v>74</v>
      </c>
      <c r="G52" s="45"/>
      <c r="H52" s="45"/>
      <c r="I52" s="45"/>
      <c r="J52" s="45"/>
      <c r="K52" s="45"/>
      <c r="L52" s="45"/>
      <c r="M52" s="6"/>
      <c r="R52" s="82" t="s">
        <v>75</v>
      </c>
      <c r="S52" s="82"/>
      <c r="T52" s="82"/>
      <c r="U52" s="82"/>
      <c r="V52" s="82"/>
      <c r="W52" s="82"/>
      <c r="X52" s="82"/>
      <c r="Y52" s="400" t="s">
        <v>76</v>
      </c>
      <c r="Z52" s="400"/>
      <c r="AA52" s="400"/>
      <c r="AB52" s="400"/>
      <c r="AC52" s="400"/>
      <c r="AD52" s="6"/>
      <c r="AE52" s="18"/>
    </row>
    <row r="53" spans="2:31">
      <c r="B53" s="96"/>
      <c r="I53" s="4"/>
      <c r="J53" s="4"/>
      <c r="K53" s="6"/>
      <c r="L53" s="6"/>
      <c r="M53" s="45"/>
      <c r="N53" s="38"/>
      <c r="O53" s="38"/>
      <c r="P53" s="38"/>
      <c r="Q53" s="38"/>
      <c r="R53" s="45" t="s">
        <v>77</v>
      </c>
      <c r="S53" s="45"/>
      <c r="T53" s="45"/>
      <c r="U53" s="45"/>
      <c r="V53" s="45"/>
      <c r="W53" s="45"/>
      <c r="X53" s="45"/>
      <c r="Y53" s="442">
        <f>IF(Y52="","",VLOOKUP(Y52,データテーブル!H5:J39,3,0))</f>
        <v>122.7</v>
      </c>
      <c r="Z53" s="442"/>
      <c r="AA53" s="442"/>
      <c r="AB53" s="45" t="s">
        <v>78</v>
      </c>
      <c r="AC53" s="38"/>
      <c r="AD53" s="6"/>
      <c r="AE53" s="18"/>
    </row>
    <row r="54" spans="2:31" ht="14.4">
      <c r="B54" s="96"/>
      <c r="C54" s="270"/>
      <c r="D54" s="6"/>
      <c r="E54" s="6"/>
      <c r="F54" s="6"/>
      <c r="G54" s="6"/>
      <c r="H54" s="6"/>
      <c r="I54" s="6"/>
      <c r="J54" s="6"/>
      <c r="K54" s="6"/>
      <c r="L54" s="6"/>
      <c r="M54" s="45"/>
      <c r="N54" s="45"/>
      <c r="O54" s="45"/>
      <c r="P54" s="45"/>
      <c r="Q54" s="45"/>
      <c r="R54" s="45"/>
      <c r="S54" s="45"/>
      <c r="T54" s="278"/>
      <c r="U54" s="45"/>
      <c r="V54" s="45"/>
      <c r="W54" s="45"/>
      <c r="X54" s="45"/>
      <c r="Y54" s="45"/>
      <c r="Z54" s="45"/>
      <c r="AA54" s="45"/>
      <c r="AB54" s="45"/>
      <c r="AC54" s="6"/>
      <c r="AD54" s="6"/>
      <c r="AE54" s="18"/>
    </row>
    <row r="55" spans="2:31">
      <c r="B55" s="96"/>
      <c r="C55" s="6"/>
      <c r="D55" s="262" t="s">
        <v>79</v>
      </c>
      <c r="E55" s="97"/>
      <c r="F55" s="97"/>
      <c r="G55" s="97"/>
      <c r="H55" s="98"/>
      <c r="I55" s="99" t="s">
        <v>40</v>
      </c>
      <c r="J55" s="439">
        <v>0.6</v>
      </c>
      <c r="K55" s="394"/>
      <c r="L55" s="45" t="s">
        <v>42</v>
      </c>
      <c r="M55" s="395">
        <f>Y53</f>
        <v>122.7</v>
      </c>
      <c r="N55" s="388"/>
      <c r="O55" s="278" t="s">
        <v>42</v>
      </c>
      <c r="P55" s="38"/>
      <c r="Q55" s="282">
        <v>2</v>
      </c>
      <c r="R55" s="278" t="s">
        <v>42</v>
      </c>
      <c r="S55" s="440">
        <v>980</v>
      </c>
      <c r="T55" s="440"/>
      <c r="U55" s="45" t="s">
        <v>42</v>
      </c>
      <c r="V55" s="441">
        <f>J48</f>
        <v>11.9</v>
      </c>
      <c r="W55" s="395"/>
      <c r="X55" s="100" t="s">
        <v>40</v>
      </c>
      <c r="Y55" s="443">
        <f>ROUNDDOWN(J55*M55*SQRT(Q55*S55*V55),3)</f>
        <v>11243.391</v>
      </c>
      <c r="Z55" s="443"/>
      <c r="AA55" s="37" t="s">
        <v>80</v>
      </c>
      <c r="AB55" s="37"/>
      <c r="AC55" s="6"/>
      <c r="AD55" s="6"/>
      <c r="AE55" s="18"/>
    </row>
    <row r="56" spans="2:31">
      <c r="B56" s="96"/>
      <c r="C56" s="6"/>
      <c r="AC56" s="79"/>
      <c r="AD56" s="6"/>
      <c r="AE56" s="18"/>
    </row>
    <row r="57" spans="2:31">
      <c r="B57" s="96"/>
      <c r="D57" t="s">
        <v>81</v>
      </c>
      <c r="M57" s="423">
        <v>1</v>
      </c>
      <c r="N57" s="423"/>
      <c r="T57" s="421" t="s">
        <v>82</v>
      </c>
      <c r="U57" s="422"/>
      <c r="V57" s="422"/>
      <c r="W57" s="422"/>
      <c r="X57" s="422"/>
      <c r="Y57" s="422"/>
      <c r="Z57" s="424">
        <f>ROUNDDOWN((Y55/1000)/M57,1)</f>
        <v>11.2</v>
      </c>
      <c r="AA57" s="424"/>
      <c r="AB57" s="37" t="s">
        <v>48</v>
      </c>
      <c r="AC57" s="45"/>
      <c r="AD57" s="6"/>
      <c r="AE57" s="18"/>
    </row>
    <row r="58" spans="2:31">
      <c r="B58" s="96"/>
      <c r="D58" s="6"/>
      <c r="E58" s="6"/>
      <c r="F58" s="6"/>
      <c r="G58" s="6"/>
      <c r="H58" s="6"/>
      <c r="I58" s="6"/>
      <c r="J58" s="6"/>
      <c r="K58" s="6"/>
      <c r="L58" s="6"/>
      <c r="M58" s="6"/>
      <c r="N58" s="6"/>
      <c r="P58" s="87" t="s">
        <v>83</v>
      </c>
      <c r="Q58" s="6"/>
      <c r="R58" s="6"/>
      <c r="S58" s="6"/>
      <c r="U58" s="6"/>
      <c r="V58" s="6"/>
      <c r="W58" s="6"/>
      <c r="X58" s="6"/>
      <c r="Y58" s="6"/>
      <c r="Z58" s="425">
        <f>IF(U15="一般",ROUNDDOWN((Z57*3600)/N15,0),(ROUNDDOWN((Z57*3600)/N15,0))/1.25)</f>
        <v>252</v>
      </c>
      <c r="AA58" s="426"/>
      <c r="AB58" s="407" t="s">
        <v>50</v>
      </c>
      <c r="AC58" s="408"/>
      <c r="AD58" s="6"/>
      <c r="AE58" s="18"/>
    </row>
    <row r="59" spans="2:31">
      <c r="B59" s="96"/>
      <c r="C59" s="82" t="s">
        <v>84</v>
      </c>
      <c r="D59" s="6"/>
      <c r="E59" s="6"/>
      <c r="F59" s="6"/>
      <c r="G59" s="6"/>
      <c r="H59" s="6"/>
      <c r="I59" s="6"/>
      <c r="J59" s="6"/>
      <c r="K59" s="6"/>
      <c r="L59" s="6"/>
      <c r="M59" s="6"/>
      <c r="N59" s="6"/>
      <c r="O59" s="6"/>
      <c r="W59" s="6"/>
      <c r="X59" s="6"/>
      <c r="Y59" s="6"/>
      <c r="Z59" s="6"/>
      <c r="AA59" s="6"/>
      <c r="AB59" s="6"/>
      <c r="AC59" s="6"/>
      <c r="AD59" s="6"/>
      <c r="AE59" s="18"/>
    </row>
    <row r="60" spans="2:31">
      <c r="B60" s="96"/>
      <c r="C60" s="82"/>
      <c r="D60" s="6"/>
      <c r="E60" s="435" t="s">
        <v>85</v>
      </c>
      <c r="F60" s="435"/>
      <c r="G60" s="436">
        <f>N25</f>
        <v>4.4444444444444446</v>
      </c>
      <c r="H60" s="436"/>
      <c r="I60" s="101" t="s">
        <v>48</v>
      </c>
      <c r="J60" s="81"/>
      <c r="K60" s="81"/>
      <c r="L60" s="276"/>
      <c r="M60" s="415" t="s">
        <v>86</v>
      </c>
      <c r="N60" s="378"/>
      <c r="O60" s="378"/>
      <c r="P60" s="378"/>
      <c r="Q60" s="437">
        <f>Z44</f>
        <v>5.2</v>
      </c>
      <c r="R60" s="437"/>
      <c r="S60" s="101" t="s">
        <v>48</v>
      </c>
      <c r="T60" s="102"/>
      <c r="V60" s="438" t="s">
        <v>87</v>
      </c>
      <c r="W60" s="378"/>
      <c r="X60" s="378"/>
      <c r="Y60" s="378"/>
      <c r="Z60" s="431">
        <f>Z57</f>
        <v>11.2</v>
      </c>
      <c r="AA60" s="431"/>
      <c r="AB60" s="101" t="s">
        <v>48</v>
      </c>
      <c r="AC60" s="38"/>
      <c r="AD60" s="6"/>
      <c r="AE60" s="18"/>
    </row>
    <row r="61" spans="2:31">
      <c r="B61" s="96"/>
      <c r="C61" s="82"/>
      <c r="D61" s="6"/>
      <c r="E61" s="82" t="s">
        <v>85</v>
      </c>
      <c r="F61" s="82"/>
      <c r="G61" s="432">
        <f>N22*1000</f>
        <v>160</v>
      </c>
      <c r="H61" s="321"/>
      <c r="I61" s="81" t="s">
        <v>88</v>
      </c>
      <c r="J61" s="81"/>
      <c r="K61" s="81"/>
      <c r="L61" s="81"/>
      <c r="M61" s="38"/>
      <c r="N61" s="433" t="str">
        <f>IF(AND(Q60&gt;=G60,Z60&gt;=G60),"軒とい、たて樋共に排水能力条件を満足しています。",(IF(AND(Q60&gt;=G60,G60&gt;Z60),"たて樋の排水能力が不足しています。",(IF(AND(G60&gt;Q60,Z60&gt;=G60),"軒といの排水能力が不足しています。","軒とい、たて樋共に不足しています。")))))</f>
        <v>軒とい、たて樋共に排水能力条件を満足しています。</v>
      </c>
      <c r="O61" s="434"/>
      <c r="P61" s="434"/>
      <c r="Q61" s="434"/>
      <c r="R61" s="434"/>
      <c r="S61" s="434"/>
      <c r="T61" s="434"/>
      <c r="U61" s="434"/>
      <c r="V61" s="434"/>
      <c r="W61" s="434"/>
      <c r="X61" s="434"/>
      <c r="Y61" s="434"/>
      <c r="Z61" s="434"/>
      <c r="AA61" s="434"/>
      <c r="AB61" s="434"/>
      <c r="AC61" s="434"/>
      <c r="AD61" s="6"/>
      <c r="AE61" s="18"/>
    </row>
    <row r="62" spans="2:31">
      <c r="B62" s="96"/>
      <c r="C62" s="82"/>
      <c r="D62" s="103" t="str">
        <f>IF(N61="","","＊この計算書はあくまで参考値です。参考資料としてお取り扱い下さい。")</f>
        <v>＊この計算書はあくまで参考値です。参考資料としてお取り扱い下さい。</v>
      </c>
      <c r="E62" s="82"/>
      <c r="F62" s="82"/>
      <c r="G62" s="279"/>
      <c r="H62" s="259"/>
      <c r="I62" s="81"/>
      <c r="J62" s="81"/>
      <c r="K62" s="81"/>
      <c r="L62" s="81"/>
      <c r="M62" s="38"/>
      <c r="N62" s="104"/>
      <c r="O62" s="105"/>
      <c r="P62" s="105"/>
      <c r="Q62" s="105"/>
      <c r="R62" s="105"/>
      <c r="S62" s="105"/>
      <c r="T62" s="105"/>
      <c r="U62" s="105"/>
      <c r="V62" s="105"/>
      <c r="W62" s="105"/>
      <c r="X62" s="105"/>
      <c r="Y62" s="105"/>
      <c r="Z62" s="105"/>
      <c r="AA62" s="105"/>
      <c r="AB62" s="105"/>
      <c r="AC62" s="105"/>
      <c r="AD62" s="6"/>
      <c r="AE62" s="18"/>
    </row>
    <row r="63" spans="2:31" ht="13.8" thickBot="1">
      <c r="B63" s="96"/>
      <c r="C63" s="6"/>
      <c r="E63" s="6"/>
      <c r="F63" s="6"/>
      <c r="G63" s="6"/>
      <c r="H63" s="6"/>
      <c r="I63" s="6"/>
      <c r="J63" s="6"/>
      <c r="K63" s="6"/>
      <c r="L63" s="6"/>
      <c r="M63" s="6"/>
      <c r="N63" s="6"/>
      <c r="O63" s="6"/>
      <c r="P63" s="6"/>
      <c r="Q63" s="6"/>
      <c r="R63" s="6"/>
      <c r="S63" s="6"/>
      <c r="T63" s="6"/>
      <c r="U63" s="6"/>
      <c r="V63" s="6"/>
      <c r="W63" s="6"/>
      <c r="X63" s="6"/>
      <c r="Y63" s="6"/>
      <c r="Z63" s="6"/>
      <c r="AA63" s="6"/>
      <c r="AB63" s="6"/>
      <c r="AC63" s="6"/>
      <c r="AD63" s="6"/>
      <c r="AE63" s="18"/>
    </row>
    <row r="64" spans="2:31" ht="18" customHeight="1">
      <c r="B64" s="234" t="s">
        <v>269</v>
      </c>
      <c r="C64" s="216"/>
      <c r="D64" s="217"/>
      <c r="E64" s="216"/>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8"/>
    </row>
    <row r="65" spans="2:31">
      <c r="B65" s="428"/>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30"/>
    </row>
    <row r="66" spans="2:31" ht="13.8" thickBot="1">
      <c r="B66" s="219"/>
      <c r="C66" s="220"/>
      <c r="D66" s="221"/>
      <c r="E66" s="222"/>
      <c r="F66" s="221"/>
      <c r="G66" s="221"/>
      <c r="H66" s="221"/>
      <c r="I66" s="221"/>
      <c r="J66" s="221"/>
      <c r="K66" s="221"/>
      <c r="L66" s="221"/>
      <c r="M66" s="221"/>
      <c r="N66" s="221"/>
      <c r="O66" s="221"/>
      <c r="P66" s="223"/>
      <c r="Q66" s="221"/>
      <c r="R66" s="221"/>
      <c r="S66" s="221"/>
      <c r="T66" s="221"/>
      <c r="U66" s="221"/>
      <c r="V66" s="221"/>
      <c r="W66" s="221"/>
      <c r="X66" s="221"/>
      <c r="Y66" s="221"/>
      <c r="Z66" s="221"/>
      <c r="AA66" s="220"/>
      <c r="AB66" s="220"/>
      <c r="AC66" s="220"/>
      <c r="AD66" s="220"/>
      <c r="AE66" s="224"/>
    </row>
    <row r="67" spans="2:31">
      <c r="B67" s="45"/>
      <c r="C67" s="214"/>
      <c r="D67" s="211"/>
      <c r="E67" s="38"/>
      <c r="F67" s="38"/>
      <c r="G67" s="38"/>
      <c r="H67" s="38"/>
      <c r="I67" s="38"/>
      <c r="J67" s="38"/>
      <c r="K67" s="38"/>
      <c r="L67" s="38"/>
      <c r="M67" s="38"/>
      <c r="N67" s="38"/>
      <c r="O67" s="38"/>
      <c r="P67" s="38"/>
      <c r="Q67" s="38"/>
      <c r="R67" s="38"/>
      <c r="S67" s="38"/>
      <c r="T67" s="38"/>
      <c r="U67" s="38"/>
      <c r="V67" s="38"/>
      <c r="W67" s="38"/>
      <c r="X67" s="38"/>
      <c r="Y67" s="38"/>
      <c r="Z67" s="38"/>
      <c r="AA67" s="38"/>
      <c r="AB67" s="214"/>
      <c r="AC67" s="214"/>
      <c r="AD67" s="214"/>
      <c r="AE67" s="214"/>
    </row>
    <row r="68" spans="2:31">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row>
    <row r="69" spans="2:31">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row>
    <row r="70" spans="2:31">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row>
    <row r="73" spans="2:31">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2:31">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sheetData>
  <sheetProtection password="DFCE" sheet="1" objects="1" scenarios="1"/>
  <mergeCells count="80">
    <mergeCell ref="Q35:R35"/>
    <mergeCell ref="B65:AE65"/>
    <mergeCell ref="Z60:AA60"/>
    <mergeCell ref="G61:H61"/>
    <mergeCell ref="N61:AC61"/>
    <mergeCell ref="E60:F60"/>
    <mergeCell ref="G60:H60"/>
    <mergeCell ref="AB58:AC58"/>
    <mergeCell ref="Q60:R60"/>
    <mergeCell ref="V60:Y60"/>
    <mergeCell ref="J55:K55"/>
    <mergeCell ref="M55:N55"/>
    <mergeCell ref="S55:T55"/>
    <mergeCell ref="V55:W55"/>
    <mergeCell ref="Y53:AA53"/>
    <mergeCell ref="Y55:Z55"/>
    <mergeCell ref="M60:P60"/>
    <mergeCell ref="T42:U42"/>
    <mergeCell ref="Z44:AA44"/>
    <mergeCell ref="Z45:AA45"/>
    <mergeCell ref="Q42:R42"/>
    <mergeCell ref="N41:O42"/>
    <mergeCell ref="P41:P42"/>
    <mergeCell ref="T44:Y44"/>
    <mergeCell ref="M57:N57"/>
    <mergeCell ref="T57:Y57"/>
    <mergeCell ref="Z57:AA57"/>
    <mergeCell ref="Z58:AA58"/>
    <mergeCell ref="D52:E52"/>
    <mergeCell ref="Y52:AC52"/>
    <mergeCell ref="T41:U41"/>
    <mergeCell ref="W41:X41"/>
    <mergeCell ref="Y41:Y42"/>
    <mergeCell ref="Z41:AB42"/>
    <mergeCell ref="AC41:AD42"/>
    <mergeCell ref="C41:D42"/>
    <mergeCell ref="AB45:AC45"/>
    <mergeCell ref="J48:K48"/>
    <mergeCell ref="Q41:R41"/>
    <mergeCell ref="F41:G42"/>
    <mergeCell ref="K41:K42"/>
    <mergeCell ref="M41:M42"/>
    <mergeCell ref="C38:F39"/>
    <mergeCell ref="S33:AA33"/>
    <mergeCell ref="V34:W34"/>
    <mergeCell ref="X34:AA34"/>
    <mergeCell ref="J27:K27"/>
    <mergeCell ref="R38:R39"/>
    <mergeCell ref="S38:U39"/>
    <mergeCell ref="G39:K39"/>
    <mergeCell ref="N39:Q39"/>
    <mergeCell ref="N34:R34"/>
    <mergeCell ref="N33:R33"/>
    <mergeCell ref="K30:L30"/>
    <mergeCell ref="G38:L38"/>
    <mergeCell ref="M38:M39"/>
    <mergeCell ref="N38:Q38"/>
    <mergeCell ref="G35:H35"/>
    <mergeCell ref="T22:V22"/>
    <mergeCell ref="BB1:BC1"/>
    <mergeCell ref="BB2:BC2"/>
    <mergeCell ref="BB3:BC3"/>
    <mergeCell ref="J12:L12"/>
    <mergeCell ref="T12:U12"/>
    <mergeCell ref="AB12:AC12"/>
    <mergeCell ref="U15:W15"/>
    <mergeCell ref="Y15:AD15"/>
    <mergeCell ref="N13:Q13"/>
    <mergeCell ref="AB13:AC13"/>
    <mergeCell ref="AB14:AC14"/>
    <mergeCell ref="D7:G8"/>
    <mergeCell ref="H7:W8"/>
    <mergeCell ref="AB7:AE7"/>
    <mergeCell ref="AA8:AD8"/>
    <mergeCell ref="G9:AE9"/>
    <mergeCell ref="P23:R23"/>
    <mergeCell ref="N22:P22"/>
    <mergeCell ref="N24:P24"/>
    <mergeCell ref="N25:P25"/>
    <mergeCell ref="N15:P15"/>
  </mergeCells>
  <phoneticPr fontId="2"/>
  <conditionalFormatting sqref="N61:AC61">
    <cfRule type="cellIs" dxfId="5" priority="1" stopIfTrue="1" operator="notEqual">
      <formula>"軒とい、たて樋共に排水能力条件を満足しています。"</formula>
    </cfRule>
  </conditionalFormatting>
  <conditionalFormatting sqref="Y52:AC52">
    <cfRule type="expression" dxfId="4" priority="3" stopIfTrue="1">
      <formula>SUMPRODUCT((Y52=INDIRECT(S33))*1)=0</formula>
    </cfRule>
  </conditionalFormatting>
  <dataValidations count="4">
    <dataValidation type="list" allowBlank="1" showInputMessage="1" showErrorMessage="1" sqref="U15:W15">
      <formula1>"一般,谷とい"</formula1>
    </dataValidation>
    <dataValidation type="list" allowBlank="1" showInputMessage="1" showErrorMessage="1" sqref="AB51:AD51 Y52:AC52">
      <formula1>たて樋商品名</formula1>
    </dataValidation>
    <dataValidation type="list" allowBlank="1" showInputMessage="1" showErrorMessage="1" sqref="S33:AA33">
      <formula1>商品名</formula1>
    </dataValidation>
    <dataValidation type="list" allowBlank="1" showInputMessage="1" showErrorMessage="1" sqref="M57:N57">
      <formula1>増大率</formula1>
    </dataValidation>
  </dataValidations>
  <pageMargins left="0.6" right="0.36" top="0.35" bottom="0.25" header="0.21" footer="0.16"/>
  <pageSetup paperSize="9" scale="95"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データテーブル!$J$44:$J$45</xm:f>
          </x14:formula1>
          <xm:sqref>Q35:R35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BC73"/>
  <sheetViews>
    <sheetView showGridLines="0" showRowColHeaders="0" zoomScaleNormal="100" zoomScaleSheetLayoutView="99" workbookViewId="0">
      <pane ySplit="3" topLeftCell="A22" activePane="bottomLeft" state="frozen"/>
      <selection activeCell="H12" sqref="H12"/>
      <selection pane="bottomLeft" activeCell="P36" sqref="P36"/>
    </sheetView>
  </sheetViews>
  <sheetFormatPr defaultRowHeight="13.2"/>
  <cols>
    <col min="1" max="1" width="16.21875" customWidth="1"/>
    <col min="2" max="35" width="3.109375" customWidth="1"/>
    <col min="36" max="36" width="3.33203125" customWidth="1"/>
    <col min="37" max="65" width="3.109375" customWidth="1"/>
  </cols>
  <sheetData>
    <row r="1" spans="2:55">
      <c r="V1" s="1" t="s">
        <v>89</v>
      </c>
      <c r="BB1" s="444" t="s">
        <v>0</v>
      </c>
      <c r="BC1" s="444"/>
    </row>
    <row r="2" spans="2:55">
      <c r="V2" s="1" t="s">
        <v>90</v>
      </c>
      <c r="BB2" s="444">
        <f>データテーブル!F72</f>
        <v>2</v>
      </c>
      <c r="BC2" s="444"/>
    </row>
    <row r="3" spans="2:55">
      <c r="BB3" s="444"/>
      <c r="BC3" s="444"/>
    </row>
    <row r="6" spans="2:55" ht="13.8" thickBot="1"/>
    <row r="7" spans="2:55">
      <c r="B7" s="2"/>
      <c r="C7" s="261"/>
      <c r="D7" s="355" t="s">
        <v>18</v>
      </c>
      <c r="E7" s="356"/>
      <c r="F7" s="356"/>
      <c r="G7" s="356"/>
      <c r="H7" s="358"/>
      <c r="I7" s="358"/>
      <c r="J7" s="358"/>
      <c r="K7" s="358"/>
      <c r="L7" s="358"/>
      <c r="M7" s="358"/>
      <c r="N7" s="358"/>
      <c r="O7" s="358"/>
      <c r="P7" s="358"/>
      <c r="Q7" s="358"/>
      <c r="R7" s="358"/>
      <c r="S7" s="358"/>
      <c r="T7" s="358"/>
      <c r="U7" s="358"/>
      <c r="V7" s="358"/>
      <c r="W7" s="358"/>
      <c r="X7" s="292"/>
      <c r="Y7" s="107"/>
      <c r="Z7" s="107"/>
      <c r="AA7" s="107"/>
      <c r="AB7" s="360"/>
      <c r="AC7" s="360"/>
      <c r="AD7" s="360"/>
      <c r="AE7" s="361"/>
    </row>
    <row r="8" spans="2:55" ht="14.4">
      <c r="B8" s="3"/>
      <c r="C8" s="4"/>
      <c r="D8" s="357"/>
      <c r="E8" s="357"/>
      <c r="F8" s="357"/>
      <c r="G8" s="357"/>
      <c r="H8" s="359"/>
      <c r="I8" s="359"/>
      <c r="J8" s="359"/>
      <c r="K8" s="359"/>
      <c r="L8" s="359"/>
      <c r="M8" s="359"/>
      <c r="N8" s="359"/>
      <c r="O8" s="359"/>
      <c r="P8" s="359"/>
      <c r="Q8" s="359"/>
      <c r="R8" s="359"/>
      <c r="S8" s="359"/>
      <c r="T8" s="359"/>
      <c r="U8" s="359"/>
      <c r="V8" s="359"/>
      <c r="W8" s="359"/>
      <c r="X8" s="5"/>
      <c r="Y8" s="6" t="s">
        <v>19</v>
      </c>
      <c r="AA8" s="362">
        <f ca="1">TODAY()</f>
        <v>44246</v>
      </c>
      <c r="AB8" s="363"/>
      <c r="AC8" s="363"/>
      <c r="AD8" s="363"/>
      <c r="AE8" s="7"/>
    </row>
    <row r="9" spans="2:55" ht="15" thickBot="1">
      <c r="B9" s="8"/>
      <c r="C9" s="9"/>
      <c r="D9" s="10" t="s">
        <v>20</v>
      </c>
      <c r="E9" s="10"/>
      <c r="F9" s="11"/>
      <c r="G9" s="364"/>
      <c r="H9" s="365"/>
      <c r="I9" s="365"/>
      <c r="J9" s="365"/>
      <c r="K9" s="365"/>
      <c r="L9" s="365"/>
      <c r="M9" s="365"/>
      <c r="N9" s="365"/>
      <c r="O9" s="365"/>
      <c r="P9" s="365"/>
      <c r="Q9" s="365"/>
      <c r="R9" s="365"/>
      <c r="S9" s="365"/>
      <c r="T9" s="365"/>
      <c r="U9" s="365"/>
      <c r="V9" s="365"/>
      <c r="W9" s="365"/>
      <c r="X9" s="365"/>
      <c r="Y9" s="365"/>
      <c r="Z9" s="365"/>
      <c r="AA9" s="365"/>
      <c r="AB9" s="365"/>
      <c r="AC9" s="365"/>
      <c r="AD9" s="365"/>
      <c r="AE9" s="366"/>
    </row>
    <row r="10" spans="2:55" ht="14.4">
      <c r="B10" s="3"/>
      <c r="C10" s="274"/>
      <c r="D10" s="13"/>
      <c r="E10" s="14"/>
      <c r="F10" s="15"/>
      <c r="G10" s="16"/>
      <c r="H10" s="16"/>
      <c r="I10" s="16"/>
      <c r="J10" s="16"/>
      <c r="K10" s="16"/>
      <c r="L10" s="16"/>
      <c r="M10" s="6"/>
      <c r="N10" s="6"/>
      <c r="O10" s="17"/>
      <c r="P10" s="6"/>
      <c r="Q10" s="6"/>
      <c r="R10" s="6"/>
      <c r="S10" s="6"/>
      <c r="T10" s="274"/>
      <c r="U10" s="17"/>
      <c r="V10" s="6"/>
      <c r="W10" s="6"/>
      <c r="X10" s="6"/>
      <c r="Y10" s="6"/>
      <c r="Z10" s="6"/>
      <c r="AA10" s="6"/>
      <c r="AB10" s="6"/>
      <c r="AC10" s="6"/>
      <c r="AD10" s="6"/>
      <c r="AE10" s="18"/>
    </row>
    <row r="11" spans="2:55" ht="14.4">
      <c r="B11" s="3"/>
      <c r="C11" s="268" t="s">
        <v>91</v>
      </c>
      <c r="D11" s="17"/>
      <c r="E11" s="17"/>
      <c r="F11" s="17"/>
      <c r="G11" s="17"/>
      <c r="H11" s="17"/>
      <c r="I11" s="17"/>
      <c r="J11" s="17"/>
      <c r="K11" s="17"/>
      <c r="L11" s="17"/>
      <c r="M11" s="17"/>
      <c r="N11" s="17"/>
      <c r="O11" s="17"/>
      <c r="P11" s="6"/>
      <c r="Q11" s="6"/>
      <c r="R11" s="6"/>
      <c r="S11" s="6"/>
      <c r="T11" s="6"/>
      <c r="U11" s="6"/>
      <c r="V11" s="6"/>
      <c r="W11" s="6"/>
      <c r="X11" s="6"/>
      <c r="Y11" s="19" t="s">
        <v>22</v>
      </c>
      <c r="Z11" s="20"/>
      <c r="AA11" s="20"/>
      <c r="AB11" s="20"/>
      <c r="AC11" s="20"/>
      <c r="AD11" s="21"/>
      <c r="AE11" s="18"/>
    </row>
    <row r="12" spans="2:55" ht="16.2">
      <c r="B12" s="3"/>
      <c r="C12" s="17"/>
      <c r="D12" s="22" t="s">
        <v>23</v>
      </c>
      <c r="E12" s="6"/>
      <c r="F12" s="6"/>
      <c r="G12" s="6"/>
      <c r="H12" s="6"/>
      <c r="I12" s="6"/>
      <c r="J12" s="460">
        <f>AB12+AB13+(AB14*50%)</f>
        <v>100</v>
      </c>
      <c r="K12" s="461"/>
      <c r="L12" s="462"/>
      <c r="M12" s="17" t="s">
        <v>24</v>
      </c>
      <c r="N12" s="4"/>
      <c r="O12" s="23"/>
      <c r="P12" s="6"/>
      <c r="Q12" s="22" t="s">
        <v>92</v>
      </c>
      <c r="R12" s="6"/>
      <c r="S12" s="6"/>
      <c r="T12" s="458">
        <v>1</v>
      </c>
      <c r="U12" s="459"/>
      <c r="V12" s="17" t="s">
        <v>26</v>
      </c>
      <c r="W12" s="6"/>
      <c r="X12" s="6"/>
      <c r="Y12" s="24" t="s">
        <v>27</v>
      </c>
      <c r="Z12" s="6"/>
      <c r="AA12" s="6"/>
      <c r="AB12" s="457">
        <v>100</v>
      </c>
      <c r="AC12" s="457"/>
      <c r="AD12" s="25" t="s">
        <v>28</v>
      </c>
      <c r="AE12" s="18"/>
    </row>
    <row r="13" spans="2:55" ht="14.4">
      <c r="B13" s="3"/>
      <c r="C13" s="17"/>
      <c r="D13" s="26" t="s">
        <v>29</v>
      </c>
      <c r="E13" s="17"/>
      <c r="F13" s="17"/>
      <c r="G13" s="6"/>
      <c r="H13" s="6"/>
      <c r="I13" s="17"/>
      <c r="J13" s="6"/>
      <c r="K13" s="6"/>
      <c r="L13" s="6"/>
      <c r="M13" s="6"/>
      <c r="N13" s="377">
        <f>IF(ISERROR(J12/T12)=TRUE,"",(J12/T12))</f>
        <v>100</v>
      </c>
      <c r="O13" s="455"/>
      <c r="P13" s="455"/>
      <c r="Q13" s="456"/>
      <c r="R13" s="17" t="s">
        <v>30</v>
      </c>
      <c r="S13" s="6"/>
      <c r="T13" s="6"/>
      <c r="U13" s="6"/>
      <c r="V13" s="6"/>
      <c r="W13" s="6"/>
      <c r="X13" s="6"/>
      <c r="Y13" s="24" t="s">
        <v>31</v>
      </c>
      <c r="Z13" s="6"/>
      <c r="AA13" s="6"/>
      <c r="AB13" s="457">
        <v>0</v>
      </c>
      <c r="AC13" s="457"/>
      <c r="AD13" s="25" t="s">
        <v>28</v>
      </c>
      <c r="AE13" s="18"/>
    </row>
    <row r="14" spans="2:55" ht="14.4">
      <c r="B14" s="3"/>
      <c r="C14" s="6"/>
      <c r="D14" s="6"/>
      <c r="E14" s="6"/>
      <c r="F14" s="6"/>
      <c r="G14" s="6"/>
      <c r="H14" s="6"/>
      <c r="I14" s="6"/>
      <c r="J14" s="6"/>
      <c r="K14" s="6"/>
      <c r="L14" s="6"/>
      <c r="M14" s="6"/>
      <c r="N14" s="6"/>
      <c r="O14" s="6"/>
      <c r="P14" s="6"/>
      <c r="Q14" s="6"/>
      <c r="R14" s="6"/>
      <c r="S14" s="6"/>
      <c r="T14" s="6"/>
      <c r="U14" s="6"/>
      <c r="V14" s="6"/>
      <c r="W14" s="6"/>
      <c r="X14" s="6"/>
      <c r="Y14" s="24" t="s">
        <v>32</v>
      </c>
      <c r="Z14" s="6"/>
      <c r="AA14" s="6"/>
      <c r="AB14" s="457">
        <v>0</v>
      </c>
      <c r="AC14" s="457"/>
      <c r="AD14" s="25" t="s">
        <v>28</v>
      </c>
      <c r="AE14" s="18"/>
    </row>
    <row r="15" spans="2:55" ht="14.4">
      <c r="B15" s="3"/>
      <c r="C15" s="268" t="s">
        <v>33</v>
      </c>
      <c r="D15" s="17"/>
      <c r="E15" s="17"/>
      <c r="F15" s="17"/>
      <c r="G15" s="6"/>
      <c r="J15" s="17" t="s">
        <v>34</v>
      </c>
      <c r="K15" s="6"/>
      <c r="L15" s="6"/>
      <c r="N15" s="445">
        <v>160</v>
      </c>
      <c r="O15" s="446"/>
      <c r="P15" s="446"/>
      <c r="Q15" s="17" t="s">
        <v>35</v>
      </c>
      <c r="R15" s="6"/>
      <c r="S15" s="6"/>
      <c r="T15" s="27"/>
      <c r="U15" s="373" t="s">
        <v>36</v>
      </c>
      <c r="V15" s="373"/>
      <c r="W15" s="373"/>
      <c r="X15" s="6"/>
      <c r="Y15" s="374" t="s">
        <v>37</v>
      </c>
      <c r="Z15" s="375"/>
      <c r="AA15" s="375"/>
      <c r="AB15" s="375"/>
      <c r="AC15" s="375"/>
      <c r="AD15" s="376"/>
      <c r="AE15" s="18"/>
    </row>
    <row r="16" spans="2:55" ht="14.4">
      <c r="B16" s="3"/>
      <c r="C16" s="17"/>
      <c r="D16" s="17"/>
      <c r="E16" s="17"/>
      <c r="F16" s="17"/>
      <c r="G16" s="17"/>
      <c r="H16" s="17"/>
      <c r="I16" s="6"/>
      <c r="J16" s="6"/>
      <c r="K16" s="6"/>
      <c r="L16" s="6"/>
      <c r="M16" s="6"/>
      <c r="N16" s="6"/>
      <c r="O16" s="6"/>
      <c r="P16" s="6"/>
      <c r="Q16" s="6"/>
      <c r="R16" s="6"/>
      <c r="S16" s="6"/>
      <c r="T16" s="6"/>
      <c r="U16" s="28" t="s">
        <v>38</v>
      </c>
      <c r="V16" s="6"/>
      <c r="W16" s="6"/>
      <c r="X16" s="6"/>
      <c r="Y16" s="6"/>
      <c r="Z16" s="6"/>
      <c r="AA16" s="6"/>
      <c r="AB16" s="6"/>
      <c r="AC16" s="6"/>
      <c r="AD16" s="6"/>
      <c r="AE16" s="18"/>
    </row>
    <row r="17" spans="2:31" ht="14.4">
      <c r="B17" s="3"/>
      <c r="C17" s="17"/>
      <c r="D17" s="17"/>
      <c r="E17" s="17"/>
      <c r="F17" s="17"/>
      <c r="G17" s="17"/>
      <c r="H17" s="17"/>
      <c r="I17" s="6"/>
      <c r="J17" s="6"/>
      <c r="K17" s="6"/>
      <c r="L17" s="6"/>
      <c r="M17" s="6"/>
      <c r="N17" s="6"/>
      <c r="O17" s="6"/>
      <c r="P17" s="6"/>
      <c r="Q17" s="6"/>
      <c r="R17" s="6"/>
      <c r="S17" s="6"/>
      <c r="T17" s="6"/>
      <c r="U17" s="6"/>
      <c r="V17" s="6"/>
      <c r="W17" s="6"/>
      <c r="X17" s="6"/>
      <c r="Y17" s="6"/>
      <c r="Z17" s="6"/>
      <c r="AA17" s="6"/>
      <c r="AB17" s="6"/>
      <c r="AC17" s="6"/>
      <c r="AD17" s="6"/>
      <c r="AE17" s="18"/>
    </row>
    <row r="18" spans="2:31" ht="14.4">
      <c r="B18" s="3"/>
      <c r="C18" s="17"/>
      <c r="D18" s="17"/>
      <c r="E18" s="17"/>
      <c r="F18" s="17"/>
      <c r="G18" s="17"/>
      <c r="H18" s="17"/>
      <c r="I18" s="6"/>
      <c r="J18" s="6"/>
      <c r="K18" s="6"/>
      <c r="L18" s="6"/>
      <c r="M18" s="6"/>
      <c r="N18" s="6"/>
      <c r="O18" s="6"/>
      <c r="P18" s="6"/>
      <c r="Q18" s="6"/>
      <c r="R18" s="6"/>
      <c r="S18" s="6"/>
      <c r="T18" s="6"/>
      <c r="U18" s="6"/>
      <c r="V18" s="6"/>
      <c r="W18" s="6"/>
      <c r="X18" s="6"/>
      <c r="Y18" s="6"/>
      <c r="Z18" s="6"/>
      <c r="AA18" s="6"/>
      <c r="AB18" s="6"/>
      <c r="AC18" s="6"/>
      <c r="AD18" s="6"/>
      <c r="AE18" s="18"/>
    </row>
    <row r="19" spans="2:31" ht="14.4">
      <c r="B19" s="3"/>
      <c r="C19" s="17"/>
      <c r="D19" s="17"/>
      <c r="E19" s="17"/>
      <c r="F19" s="17"/>
      <c r="G19" s="17"/>
      <c r="H19" s="17"/>
      <c r="I19" s="6"/>
      <c r="J19" s="6"/>
      <c r="K19" s="6"/>
      <c r="L19" s="6"/>
      <c r="M19" s="6"/>
      <c r="N19" s="6"/>
      <c r="O19" s="6"/>
      <c r="P19" s="6"/>
      <c r="Q19" s="6"/>
      <c r="R19" s="6"/>
      <c r="S19" s="6"/>
      <c r="T19" s="6"/>
      <c r="U19" s="6"/>
      <c r="V19" s="6"/>
      <c r="W19" s="6"/>
      <c r="X19" s="6"/>
      <c r="Y19" s="6"/>
      <c r="Z19" s="6"/>
      <c r="AA19" s="6"/>
      <c r="AB19" s="6"/>
      <c r="AC19" s="6"/>
      <c r="AD19" s="6"/>
      <c r="AE19" s="18"/>
    </row>
    <row r="20" spans="2:31" ht="14.4">
      <c r="B20" s="3"/>
      <c r="C20" s="17"/>
      <c r="D20" s="17"/>
      <c r="E20" s="17"/>
      <c r="F20" s="17"/>
      <c r="G20" s="17"/>
      <c r="H20" s="17"/>
      <c r="I20" s="6"/>
      <c r="J20" s="6"/>
      <c r="K20" s="6"/>
      <c r="L20" s="6"/>
      <c r="M20" s="6"/>
      <c r="N20" s="6"/>
      <c r="O20" s="6"/>
      <c r="P20" s="6"/>
      <c r="Q20" s="6"/>
      <c r="R20" s="6"/>
      <c r="S20" s="6"/>
      <c r="T20" s="6"/>
      <c r="U20" s="6"/>
      <c r="V20" s="6"/>
      <c r="W20" s="6"/>
      <c r="X20" s="6"/>
      <c r="Y20" s="6"/>
      <c r="Z20" s="6"/>
      <c r="AA20" s="6"/>
      <c r="AB20" s="6"/>
      <c r="AC20" s="6"/>
      <c r="AD20" s="6"/>
      <c r="AE20" s="18"/>
    </row>
    <row r="21" spans="2:31" ht="16.2">
      <c r="B21" s="3"/>
      <c r="C21" s="274"/>
      <c r="D21" s="29"/>
      <c r="E21" s="17"/>
      <c r="F21" s="30"/>
      <c r="G21" s="108"/>
      <c r="H21" s="17"/>
      <c r="I21" s="447"/>
      <c r="J21" s="447"/>
      <c r="K21" s="288"/>
      <c r="L21" s="32" t="s">
        <v>39</v>
      </c>
      <c r="M21" s="33" t="s">
        <v>40</v>
      </c>
      <c r="N21" s="34" t="s">
        <v>41</v>
      </c>
      <c r="O21" s="34"/>
      <c r="P21" s="268" t="s">
        <v>42</v>
      </c>
      <c r="Q21" s="35" t="s">
        <v>43</v>
      </c>
      <c r="R21" s="35"/>
      <c r="S21" s="6"/>
      <c r="T21" s="6"/>
      <c r="U21" s="6"/>
      <c r="V21" s="6"/>
      <c r="W21" s="6"/>
      <c r="X21" s="6"/>
      <c r="Y21" s="6"/>
      <c r="Z21" s="6"/>
      <c r="AA21" s="6"/>
      <c r="AB21" s="6"/>
      <c r="AC21" s="6"/>
      <c r="AD21" s="6"/>
      <c r="AE21" s="18"/>
    </row>
    <row r="22" spans="2:31" ht="14.4">
      <c r="B22" s="3"/>
      <c r="C22" s="268"/>
      <c r="D22" s="17"/>
      <c r="E22" s="17"/>
      <c r="F22" s="17"/>
      <c r="G22" s="17"/>
      <c r="H22" s="17"/>
      <c r="I22" s="17"/>
      <c r="J22" s="17"/>
      <c r="K22" s="6"/>
      <c r="L22" s="17"/>
      <c r="M22" s="36" t="s">
        <v>40</v>
      </c>
      <c r="N22" s="450">
        <f>IF(N15="","",IF(U15="一般",N15/1000,N15/1000*1.25))</f>
        <v>0.16</v>
      </c>
      <c r="O22" s="451"/>
      <c r="P22" s="451"/>
      <c r="Q22" s="37" t="s">
        <v>93</v>
      </c>
      <c r="R22" s="38"/>
      <c r="S22" s="39" t="s">
        <v>42</v>
      </c>
      <c r="T22" s="452">
        <f>N13</f>
        <v>100</v>
      </c>
      <c r="U22" s="452"/>
      <c r="V22" s="452"/>
      <c r="W22" s="37" t="s">
        <v>45</v>
      </c>
      <c r="Y22" s="6"/>
      <c r="Z22" s="6"/>
      <c r="AA22" s="6"/>
      <c r="AB22" s="6"/>
      <c r="AC22" s="6"/>
      <c r="AD22" s="6"/>
      <c r="AE22" s="18"/>
    </row>
    <row r="23" spans="2:31" ht="14.4">
      <c r="B23" s="3"/>
      <c r="C23" s="17"/>
      <c r="D23" s="17"/>
      <c r="E23" s="17"/>
      <c r="F23" s="17"/>
      <c r="G23" s="17"/>
      <c r="H23" s="17"/>
      <c r="I23" s="17"/>
      <c r="J23" s="17"/>
      <c r="K23" s="17"/>
      <c r="L23" s="17"/>
      <c r="M23" s="4"/>
      <c r="N23" s="40"/>
      <c r="O23" s="40"/>
      <c r="P23" s="453">
        <v>3600</v>
      </c>
      <c r="Q23" s="453"/>
      <c r="R23" s="453"/>
      <c r="S23" s="41" t="s">
        <v>46</v>
      </c>
      <c r="T23" s="42"/>
      <c r="U23" s="43"/>
      <c r="V23" s="42"/>
      <c r="W23" s="20"/>
      <c r="X23" s="6"/>
      <c r="Y23" s="6"/>
      <c r="Z23" s="6"/>
      <c r="AA23" s="6"/>
      <c r="AB23" s="6"/>
      <c r="AC23" s="6"/>
      <c r="AD23" s="6"/>
      <c r="AE23" s="18"/>
    </row>
    <row r="24" spans="2:31" ht="14.4">
      <c r="B24" s="3"/>
      <c r="C24" s="17"/>
      <c r="D24" s="17"/>
      <c r="E24" s="17"/>
      <c r="F24" s="17"/>
      <c r="G24" s="17"/>
      <c r="H24" s="17"/>
      <c r="I24" s="17"/>
      <c r="J24" s="17"/>
      <c r="K24" s="17"/>
      <c r="L24" s="6"/>
      <c r="M24" s="33" t="s">
        <v>40</v>
      </c>
      <c r="N24" s="454">
        <f>N22*T22/P23</f>
        <v>4.4444444444444444E-3</v>
      </c>
      <c r="O24" s="454"/>
      <c r="P24" s="454"/>
      <c r="Q24" s="44" t="s">
        <v>47</v>
      </c>
      <c r="R24" s="45"/>
      <c r="S24" s="45"/>
      <c r="T24" s="45"/>
      <c r="U24" s="45"/>
      <c r="V24" s="45"/>
      <c r="W24" s="6"/>
      <c r="X24" s="6"/>
      <c r="Y24" s="6"/>
      <c r="Z24" s="6"/>
      <c r="AA24" s="6"/>
      <c r="AB24" s="6"/>
      <c r="AC24" s="6"/>
      <c r="AD24" s="6"/>
      <c r="AE24" s="18"/>
    </row>
    <row r="25" spans="2:31" ht="14.4">
      <c r="B25" s="3"/>
      <c r="C25" s="17"/>
      <c r="D25" s="17"/>
      <c r="E25" s="17"/>
      <c r="F25" s="17"/>
      <c r="G25" s="17"/>
      <c r="H25" s="17"/>
      <c r="I25" s="385"/>
      <c r="J25" s="385"/>
      <c r="K25" s="6"/>
      <c r="L25" s="6"/>
      <c r="M25" s="33" t="s">
        <v>40</v>
      </c>
      <c r="N25" s="448">
        <f>N24*1000</f>
        <v>4.4444444444444446</v>
      </c>
      <c r="O25" s="449"/>
      <c r="P25" s="449"/>
      <c r="Q25" s="46" t="s">
        <v>48</v>
      </c>
      <c r="R25" s="47"/>
      <c r="S25" s="6"/>
      <c r="T25" s="6"/>
      <c r="U25" s="6"/>
      <c r="V25" s="6"/>
      <c r="W25" s="6"/>
      <c r="X25" s="6"/>
      <c r="Y25" s="6"/>
      <c r="Z25" s="6"/>
      <c r="AA25" s="6"/>
      <c r="AB25" s="6"/>
      <c r="AC25" s="6"/>
      <c r="AD25" s="6"/>
      <c r="AE25" s="18"/>
    </row>
    <row r="26" spans="2:31" ht="14.4">
      <c r="B26" s="3"/>
      <c r="C26" s="268" t="s">
        <v>49</v>
      </c>
      <c r="D26" s="17"/>
      <c r="E26" s="17"/>
      <c r="F26" s="17"/>
      <c r="G26" s="17"/>
      <c r="H26" s="17"/>
      <c r="I26" s="48"/>
      <c r="J26" s="384"/>
      <c r="K26" s="385"/>
      <c r="L26" s="6"/>
      <c r="M26" s="17"/>
      <c r="O26" s="6"/>
      <c r="P26" s="6"/>
      <c r="Q26" s="6"/>
      <c r="R26" s="6"/>
      <c r="S26" s="6"/>
      <c r="T26" s="6"/>
      <c r="U26" s="6"/>
      <c r="V26" s="6"/>
      <c r="W26" s="6"/>
      <c r="X26" s="6"/>
      <c r="Y26" s="6"/>
      <c r="Z26" s="6"/>
      <c r="AA26" s="6"/>
      <c r="AB26" s="6"/>
      <c r="AC26" s="6"/>
      <c r="AD26" s="6"/>
      <c r="AE26" s="18"/>
    </row>
    <row r="27" spans="2:31" ht="14.25" customHeight="1">
      <c r="B27" s="3"/>
      <c r="C27" s="17"/>
      <c r="D27" s="17"/>
      <c r="E27" s="17"/>
      <c r="F27" s="17"/>
      <c r="G27" s="17"/>
      <c r="H27" s="17"/>
      <c r="I27" s="48"/>
      <c r="J27" s="48"/>
      <c r="K27" s="48"/>
      <c r="L27" s="6"/>
      <c r="O27" s="6"/>
      <c r="P27" s="6"/>
      <c r="Q27" s="6"/>
      <c r="R27" s="6"/>
      <c r="S27" s="6"/>
      <c r="T27" s="6"/>
      <c r="U27" s="6"/>
      <c r="V27" s="6"/>
      <c r="W27" s="6"/>
      <c r="X27" s="6"/>
      <c r="Y27" s="6"/>
      <c r="Z27" s="6"/>
      <c r="AA27" s="6"/>
      <c r="AB27" s="6"/>
      <c r="AC27" s="6"/>
      <c r="AD27" s="6"/>
      <c r="AE27" s="18"/>
    </row>
    <row r="28" spans="2:31" ht="14.25" customHeight="1">
      <c r="B28" s="3"/>
      <c r="C28" s="17"/>
      <c r="D28" s="17"/>
      <c r="E28" s="49"/>
      <c r="F28" s="50"/>
      <c r="G28" s="17"/>
      <c r="H28" s="51"/>
      <c r="I28" s="48"/>
      <c r="J28" s="48"/>
      <c r="K28" s="48"/>
      <c r="L28" s="6"/>
      <c r="M28" s="17"/>
      <c r="N28" s="6"/>
      <c r="O28" s="6"/>
      <c r="P28" s="6"/>
      <c r="Q28" s="6"/>
      <c r="R28" s="6"/>
      <c r="S28" s="6"/>
      <c r="T28" s="6"/>
      <c r="U28" s="6"/>
      <c r="V28" s="6"/>
      <c r="W28" s="6"/>
      <c r="X28" s="6"/>
      <c r="Y28" s="6"/>
      <c r="Z28" s="6"/>
      <c r="AA28" s="6"/>
      <c r="AB28" s="6"/>
      <c r="AC28" s="6"/>
      <c r="AD28" s="6"/>
      <c r="AE28" s="18"/>
    </row>
    <row r="29" spans="2:31" ht="14.25" customHeight="1">
      <c r="B29" s="3"/>
      <c r="C29" s="17"/>
      <c r="D29" s="17"/>
      <c r="E29" s="48"/>
      <c r="F29" s="52"/>
      <c r="G29" s="53"/>
      <c r="H29" s="48"/>
      <c r="I29" s="48"/>
      <c r="J29" s="48"/>
      <c r="K29" s="392">
        <f>R33*R34/10000</f>
        <v>0.02</v>
      </c>
      <c r="L29" s="393"/>
      <c r="M29" s="54" t="s">
        <v>50</v>
      </c>
      <c r="N29" s="17"/>
      <c r="O29" s="17"/>
      <c r="P29" s="6"/>
      <c r="Q29" s="6"/>
      <c r="R29" s="6"/>
      <c r="S29" s="6"/>
      <c r="T29" s="6"/>
      <c r="U29" s="6"/>
      <c r="V29" s="6"/>
      <c r="W29" s="6"/>
      <c r="X29" s="6"/>
      <c r="Y29" s="6"/>
      <c r="Z29" s="6"/>
      <c r="AA29" s="6"/>
      <c r="AB29" s="6"/>
      <c r="AC29" s="6"/>
      <c r="AD29" s="6"/>
      <c r="AE29" s="18"/>
    </row>
    <row r="30" spans="2:31" ht="14.25" customHeight="1">
      <c r="B30" s="3"/>
      <c r="C30" s="17"/>
      <c r="D30" s="17"/>
      <c r="E30" s="48"/>
      <c r="F30" s="52"/>
      <c r="G30" s="55"/>
      <c r="H30" s="48"/>
      <c r="I30" s="48"/>
      <c r="J30" s="266"/>
      <c r="K30" s="48"/>
      <c r="L30" s="48"/>
      <c r="M30" s="17"/>
      <c r="N30" s="17"/>
      <c r="O30" s="17"/>
      <c r="P30" s="6"/>
      <c r="Q30" s="6"/>
      <c r="R30" s="6"/>
      <c r="S30" s="6"/>
      <c r="T30" s="6"/>
      <c r="U30" s="6"/>
      <c r="V30" s="6"/>
      <c r="W30" s="6"/>
      <c r="X30" s="6"/>
      <c r="Y30" s="6"/>
      <c r="Z30" s="6"/>
      <c r="AA30" s="6"/>
      <c r="AB30" s="6"/>
      <c r="AC30" s="6"/>
      <c r="AD30" s="6"/>
      <c r="AE30" s="18"/>
    </row>
    <row r="31" spans="2:31" ht="14.25" customHeight="1">
      <c r="B31" s="3"/>
      <c r="C31" s="56"/>
      <c r="D31" s="17"/>
      <c r="E31" s="57"/>
      <c r="F31" s="57"/>
      <c r="G31" s="48"/>
      <c r="H31" s="58"/>
      <c r="I31" s="48"/>
      <c r="J31" s="59"/>
      <c r="K31" s="60"/>
      <c r="L31" s="60"/>
      <c r="M31" s="62"/>
      <c r="N31" s="62"/>
      <c r="O31" s="17"/>
      <c r="P31" s="6"/>
      <c r="Q31" s="6"/>
      <c r="R31" s="6"/>
      <c r="S31" s="6"/>
      <c r="T31" s="6"/>
      <c r="U31" s="6"/>
      <c r="V31" s="6"/>
      <c r="W31" s="6"/>
      <c r="X31" s="6"/>
      <c r="Y31" s="6"/>
      <c r="Z31" s="6"/>
      <c r="AA31" s="6"/>
      <c r="AB31" s="6"/>
      <c r="AC31" s="6"/>
      <c r="AD31" s="6"/>
      <c r="AE31" s="18"/>
    </row>
    <row r="32" spans="2:31" ht="14.25" customHeight="1">
      <c r="B32" s="3"/>
      <c r="C32" s="63"/>
      <c r="D32" s="17"/>
      <c r="E32" s="64"/>
      <c r="F32" s="64"/>
      <c r="G32" s="48"/>
      <c r="H32" s="58"/>
      <c r="I32" s="48"/>
      <c r="J32" s="65"/>
      <c r="K32" s="66"/>
      <c r="L32" s="48"/>
      <c r="M32" s="17"/>
      <c r="N32" s="17"/>
      <c r="O32" s="17"/>
      <c r="P32" s="6"/>
      <c r="Q32" s="6"/>
      <c r="R32" s="6"/>
      <c r="S32" s="6"/>
      <c r="T32" s="6"/>
      <c r="U32" s="6"/>
      <c r="V32" s="6"/>
      <c r="W32" s="6"/>
      <c r="X32" s="6"/>
      <c r="Y32" s="6"/>
      <c r="Z32" s="6"/>
      <c r="AA32" s="6"/>
      <c r="AB32" s="6"/>
      <c r="AC32" s="6"/>
      <c r="AD32" s="6"/>
      <c r="AE32" s="18"/>
    </row>
    <row r="33" spans="2:31" ht="14.25" customHeight="1">
      <c r="B33" s="3"/>
      <c r="C33" s="67"/>
      <c r="D33" s="68"/>
      <c r="E33" s="109"/>
      <c r="F33" s="109"/>
      <c r="G33" s="396">
        <f>(2*R33+R34)/100</f>
        <v>0.4</v>
      </c>
      <c r="H33" s="397"/>
      <c r="I33" s="70" t="s">
        <v>55</v>
      </c>
      <c r="J33" s="48"/>
      <c r="K33" s="48"/>
      <c r="L33" s="17"/>
      <c r="M33" s="247"/>
      <c r="Q33" s="245" t="s">
        <v>94</v>
      </c>
      <c r="R33" s="465">
        <v>10</v>
      </c>
      <c r="S33" s="465"/>
      <c r="T33" s="465"/>
      <c r="U33" s="465"/>
      <c r="V33" s="82"/>
      <c r="W33" s="82" t="s">
        <v>73</v>
      </c>
      <c r="X33" s="82"/>
      <c r="Y33" s="82"/>
      <c r="AE33" s="18"/>
    </row>
    <row r="34" spans="2:31" ht="14.25" customHeight="1">
      <c r="B34" s="3"/>
      <c r="C34" s="268"/>
      <c r="E34" s="48"/>
      <c r="F34" s="286"/>
      <c r="J34" s="48"/>
      <c r="K34" s="38"/>
      <c r="L34" s="264"/>
      <c r="M34" s="264"/>
      <c r="Q34" s="244" t="s">
        <v>95</v>
      </c>
      <c r="R34" s="465">
        <v>20</v>
      </c>
      <c r="S34" s="465"/>
      <c r="T34" s="465"/>
      <c r="U34" s="465"/>
      <c r="V34" s="82"/>
      <c r="W34" s="82" t="s">
        <v>73</v>
      </c>
      <c r="X34" s="82"/>
      <c r="Y34" s="82"/>
      <c r="AE34" s="18"/>
    </row>
    <row r="35" spans="2:31" ht="14.25" customHeight="1">
      <c r="B35" s="3"/>
      <c r="C35" s="17"/>
      <c r="D35" s="17"/>
      <c r="E35" s="48"/>
      <c r="F35" s="48"/>
      <c r="G35" s="48"/>
      <c r="H35" s="48"/>
      <c r="I35" s="48"/>
      <c r="J35" s="48"/>
      <c r="K35" s="264"/>
      <c r="O35" s="245" t="s">
        <v>53</v>
      </c>
      <c r="P35" s="285">
        <v>1</v>
      </c>
      <c r="Q35" s="277" t="s">
        <v>54</v>
      </c>
      <c r="R35" s="467">
        <v>1000</v>
      </c>
      <c r="S35" s="467"/>
      <c r="T35" s="321" t="str">
        <f>IF(W42=0.001,"水平勾配",IF(W42=0.005," 標準勾配",""))</f>
        <v>水平勾配</v>
      </c>
      <c r="U35" s="383"/>
      <c r="V35" s="383"/>
      <c r="W35" s="383"/>
      <c r="X35" s="251" t="str">
        <f>IF(P35&lt;3,"3/1000以上にしてください","")</f>
        <v>3/1000以上にしてください</v>
      </c>
      <c r="AE35" s="18"/>
    </row>
    <row r="36" spans="2:31" ht="14.4">
      <c r="B36" s="96"/>
      <c r="C36" s="17"/>
      <c r="D36" s="48"/>
      <c r="E36" s="48"/>
      <c r="F36" s="48"/>
      <c r="G36" s="48"/>
      <c r="H36" s="320" t="s">
        <v>96</v>
      </c>
      <c r="I36" s="48"/>
      <c r="J36" s="48"/>
      <c r="K36" s="48"/>
      <c r="L36" s="48"/>
      <c r="M36" s="48"/>
      <c r="N36" s="17"/>
      <c r="V36" s="250" t="s">
        <v>56</v>
      </c>
      <c r="W36" s="427">
        <v>1.5</v>
      </c>
      <c r="X36" s="427"/>
      <c r="AC36" s="262"/>
      <c r="AD36" s="262"/>
      <c r="AE36" s="18"/>
    </row>
    <row r="37" spans="2:31" ht="6.75" customHeight="1">
      <c r="B37" s="3"/>
      <c r="C37" s="17"/>
      <c r="D37" s="17"/>
      <c r="E37" s="48"/>
      <c r="F37" s="17"/>
      <c r="G37" s="48"/>
      <c r="H37" s="48"/>
      <c r="I37" s="17"/>
      <c r="J37" s="17"/>
      <c r="K37" s="17"/>
      <c r="L37" s="17"/>
      <c r="M37" s="17"/>
      <c r="N37" s="17"/>
      <c r="Q37" s="4"/>
      <c r="R37" s="4"/>
      <c r="S37" s="4"/>
      <c r="T37" s="4"/>
      <c r="U37" s="4"/>
      <c r="V37" s="294"/>
      <c r="W37" s="294"/>
      <c r="X37" s="294"/>
      <c r="Y37" s="294"/>
      <c r="Z37" s="294"/>
      <c r="AA37" s="294"/>
      <c r="AB37" s="4"/>
      <c r="AC37" s="4"/>
      <c r="AD37" s="4"/>
      <c r="AE37" s="18"/>
    </row>
    <row r="38" spans="2:31" ht="14.4">
      <c r="B38" s="3"/>
      <c r="C38" s="17"/>
      <c r="D38" s="17"/>
      <c r="E38" s="17"/>
      <c r="F38" s="17"/>
      <c r="G38" s="17"/>
      <c r="H38" s="17"/>
      <c r="I38" s="48"/>
      <c r="J38" s="48"/>
      <c r="K38" s="48"/>
      <c r="L38" s="6"/>
      <c r="M38" s="17"/>
      <c r="N38" s="6"/>
      <c r="O38" s="6"/>
      <c r="P38" s="6"/>
      <c r="Q38" s="6"/>
      <c r="R38" s="6"/>
      <c r="S38" s="6"/>
      <c r="T38" s="6"/>
      <c r="U38" s="6"/>
      <c r="V38" s="6"/>
      <c r="W38" s="6"/>
      <c r="X38" s="6"/>
      <c r="Y38" s="6"/>
      <c r="Z38" s="6"/>
      <c r="AA38" s="6"/>
      <c r="AB38" s="6"/>
      <c r="AC38" s="6"/>
      <c r="AD38" s="6"/>
      <c r="AE38" s="18"/>
    </row>
    <row r="39" spans="2:31" ht="14.25" customHeight="1">
      <c r="B39" s="3"/>
      <c r="C39" s="387" t="s">
        <v>58</v>
      </c>
      <c r="D39" s="387"/>
      <c r="E39" s="473"/>
      <c r="F39" s="473"/>
      <c r="G39" s="476" t="s">
        <v>59</v>
      </c>
      <c r="H39" s="476"/>
      <c r="I39" s="476"/>
      <c r="J39" s="476"/>
      <c r="K39" s="476"/>
      <c r="L39" s="476"/>
      <c r="M39" s="386" t="s">
        <v>40</v>
      </c>
      <c r="N39" s="440">
        <f>K29</f>
        <v>0.02</v>
      </c>
      <c r="O39" s="440"/>
      <c r="P39" s="440"/>
      <c r="Q39" s="440"/>
      <c r="R39" s="386" t="s">
        <v>40</v>
      </c>
      <c r="S39" s="388">
        <f>ROUND(N39/N40,5)</f>
        <v>0.05</v>
      </c>
      <c r="T39" s="388"/>
      <c r="U39" s="388"/>
      <c r="V39" s="38"/>
      <c r="W39" s="38"/>
      <c r="X39" s="38"/>
      <c r="Y39" s="45"/>
      <c r="Z39" s="45"/>
      <c r="AA39" s="45"/>
      <c r="AB39" s="45"/>
      <c r="AC39" s="45"/>
      <c r="AD39" s="45"/>
      <c r="AE39" s="18"/>
    </row>
    <row r="40" spans="2:31" ht="14.4">
      <c r="B40" s="3"/>
      <c r="C40" s="387"/>
      <c r="D40" s="387"/>
      <c r="E40" s="473"/>
      <c r="F40" s="473"/>
      <c r="G40" s="466" t="s">
        <v>60</v>
      </c>
      <c r="H40" s="466"/>
      <c r="I40" s="466"/>
      <c r="J40" s="466"/>
      <c r="K40" s="466"/>
      <c r="L40" s="42"/>
      <c r="M40" s="387"/>
      <c r="N40" s="466">
        <f>G33</f>
        <v>0.4</v>
      </c>
      <c r="O40" s="466"/>
      <c r="P40" s="466"/>
      <c r="Q40" s="466"/>
      <c r="R40" s="387"/>
      <c r="S40" s="388"/>
      <c r="T40" s="388"/>
      <c r="U40" s="388"/>
      <c r="V40" s="38"/>
      <c r="W40" s="38"/>
      <c r="X40" s="38"/>
      <c r="Y40" s="45"/>
      <c r="Z40" s="45"/>
      <c r="AA40" s="45"/>
      <c r="AB40" s="45"/>
      <c r="AC40" s="45"/>
      <c r="AD40" s="45"/>
      <c r="AE40" s="18"/>
    </row>
    <row r="41" spans="2:31" ht="6" customHeight="1">
      <c r="B41" s="3"/>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45"/>
      <c r="AC41" s="45"/>
      <c r="AD41" s="45"/>
      <c r="AE41" s="18"/>
    </row>
    <row r="42" spans="2:31" ht="14.4">
      <c r="B42" s="3"/>
      <c r="C42" s="472" t="s">
        <v>61</v>
      </c>
      <c r="D42" s="473"/>
      <c r="E42" s="286">
        <v>1</v>
      </c>
      <c r="F42" s="474" t="s">
        <v>62</v>
      </c>
      <c r="G42" s="473"/>
      <c r="H42" s="48" t="s">
        <v>63</v>
      </c>
      <c r="I42" s="48"/>
      <c r="J42" s="48"/>
      <c r="K42" s="475" t="s">
        <v>40</v>
      </c>
      <c r="L42" s="273">
        <v>1</v>
      </c>
      <c r="M42" s="414" t="s">
        <v>64</v>
      </c>
      <c r="N42" s="414">
        <f>N39</f>
        <v>0.02</v>
      </c>
      <c r="O42" s="414"/>
      <c r="P42" s="414" t="s">
        <v>64</v>
      </c>
      <c r="Q42" s="411">
        <v>100</v>
      </c>
      <c r="R42" s="411"/>
      <c r="S42" s="37" t="s">
        <v>42</v>
      </c>
      <c r="T42" s="401">
        <f>S39</f>
        <v>0.05</v>
      </c>
      <c r="U42" s="401"/>
      <c r="V42" s="37" t="s">
        <v>42</v>
      </c>
      <c r="W42" s="402">
        <f>ROUND(P35/R35,3)</f>
        <v>1E-3</v>
      </c>
      <c r="X42" s="402"/>
      <c r="Y42" s="403" t="s">
        <v>40</v>
      </c>
      <c r="Z42" s="468">
        <f>ROUNDDOWN((L42/L43)*N42*((Q42*T42*SQRT(W42))/(Q43+SQRT(T43))),5)</f>
        <v>4.8599999999999997E-3</v>
      </c>
      <c r="AA42" s="469"/>
      <c r="AB42" s="469"/>
      <c r="AC42" s="402" t="s">
        <v>65</v>
      </c>
      <c r="AD42" s="387"/>
      <c r="AE42" s="18"/>
    </row>
    <row r="43" spans="2:31" ht="14.4">
      <c r="B43" s="3"/>
      <c r="C43" s="473"/>
      <c r="D43" s="473"/>
      <c r="E43" s="110" t="s">
        <v>66</v>
      </c>
      <c r="F43" s="473"/>
      <c r="G43" s="473"/>
      <c r="H43" s="40" t="s">
        <v>67</v>
      </c>
      <c r="I43" s="40" t="s">
        <v>68</v>
      </c>
      <c r="J43" s="40"/>
      <c r="K43" s="472"/>
      <c r="L43" s="111">
        <f>W36</f>
        <v>1.5</v>
      </c>
      <c r="M43" s="414"/>
      <c r="N43" s="414"/>
      <c r="O43" s="414"/>
      <c r="P43" s="414"/>
      <c r="Q43" s="420">
        <v>0.21</v>
      </c>
      <c r="R43" s="420"/>
      <c r="S43" s="75" t="s">
        <v>69</v>
      </c>
      <c r="T43" s="416">
        <f>S39</f>
        <v>0.05</v>
      </c>
      <c r="U43" s="416"/>
      <c r="V43" s="41"/>
      <c r="W43" s="41"/>
      <c r="X43" s="41"/>
      <c r="Y43" s="402"/>
      <c r="Z43" s="469"/>
      <c r="AA43" s="469"/>
      <c r="AB43" s="469"/>
      <c r="AC43" s="387"/>
      <c r="AD43" s="387"/>
      <c r="AE43" s="18"/>
    </row>
    <row r="44" spans="2:31" ht="8.25" customHeight="1">
      <c r="B44" s="3"/>
      <c r="C44" s="287"/>
      <c r="D44" s="287"/>
      <c r="E44" s="286"/>
      <c r="F44" s="287"/>
      <c r="G44" s="287"/>
      <c r="H44" s="48"/>
      <c r="I44" s="48"/>
      <c r="J44" s="48"/>
      <c r="K44" s="286"/>
      <c r="L44" s="112"/>
      <c r="M44" s="275"/>
      <c r="N44" s="275"/>
      <c r="O44" s="275"/>
      <c r="P44" s="275"/>
      <c r="Q44" s="273"/>
      <c r="R44" s="273"/>
      <c r="S44" s="78"/>
      <c r="T44" s="269"/>
      <c r="U44" s="269"/>
      <c r="V44" s="37"/>
      <c r="W44" s="37"/>
      <c r="X44" s="37"/>
      <c r="Y44" s="269"/>
      <c r="Z44" s="287"/>
      <c r="AA44" s="287"/>
      <c r="AB44" s="287"/>
      <c r="AC44" s="267"/>
      <c r="AD44" s="267"/>
      <c r="AE44" s="18"/>
    </row>
    <row r="45" spans="2:31" ht="14.4">
      <c r="B45" s="3"/>
      <c r="S45" s="421" t="s">
        <v>70</v>
      </c>
      <c r="T45" s="363"/>
      <c r="U45" s="363"/>
      <c r="V45" s="363"/>
      <c r="W45" s="363"/>
      <c r="X45" s="363"/>
      <c r="Y45" s="363"/>
      <c r="Z45" s="415">
        <f>ROUNDDOWN(Z42*1000,1)</f>
        <v>4.8</v>
      </c>
      <c r="AA45" s="415"/>
      <c r="AB45" s="37" t="s">
        <v>48</v>
      </c>
      <c r="AC45" s="81"/>
      <c r="AD45" s="82"/>
      <c r="AE45" s="83"/>
    </row>
    <row r="46" spans="2:31" ht="14.4">
      <c r="B46" s="3"/>
      <c r="C46" s="268" t="s">
        <v>71</v>
      </c>
      <c r="D46" s="84"/>
      <c r="E46" s="85"/>
      <c r="F46" s="85"/>
      <c r="G46" s="85"/>
      <c r="H46" s="48"/>
      <c r="I46" s="86"/>
      <c r="J46" s="17"/>
      <c r="K46" s="17"/>
      <c r="L46" s="17"/>
      <c r="M46" s="17"/>
      <c r="N46" s="259" t="s">
        <v>97</v>
      </c>
      <c r="P46" s="6"/>
      <c r="R46" s="6"/>
      <c r="S46" s="6"/>
      <c r="U46" s="6"/>
      <c r="V46" s="6"/>
      <c r="W46" s="6"/>
      <c r="X46" s="6"/>
      <c r="Y46" s="6"/>
      <c r="Z46" s="463">
        <f>IF(U15="一般",ROUNDDOWN((Z45*3600)/N15,0),ROUNDDOWN(((Z45*3600)/N15)/1.25,0))</f>
        <v>108</v>
      </c>
      <c r="AA46" s="464"/>
      <c r="AB46" s="407" t="s">
        <v>50</v>
      </c>
      <c r="AC46" s="408"/>
      <c r="AD46" s="6"/>
      <c r="AE46" s="18"/>
    </row>
    <row r="47" spans="2:31" ht="14.4">
      <c r="B47" s="3"/>
      <c r="D47" s="17"/>
      <c r="E47" s="17"/>
      <c r="F47" s="17"/>
      <c r="G47" s="48"/>
      <c r="H47" s="48"/>
      <c r="I47" s="90"/>
      <c r="J47" s="17"/>
      <c r="K47" s="17"/>
      <c r="L47" s="17"/>
      <c r="M47" s="17"/>
      <c r="N47" s="17"/>
      <c r="O47" s="17"/>
      <c r="P47" s="6"/>
      <c r="Q47" s="6"/>
      <c r="R47" s="6"/>
      <c r="S47" s="6"/>
      <c r="T47" s="6"/>
      <c r="U47" s="6"/>
      <c r="V47" s="6"/>
      <c r="W47" s="6"/>
      <c r="X47" s="6"/>
      <c r="Y47" s="6"/>
      <c r="Z47" s="6"/>
      <c r="AA47" s="6"/>
      <c r="AB47" s="6"/>
      <c r="AC47" s="6"/>
      <c r="AD47" s="6"/>
      <c r="AE47" s="18"/>
    </row>
    <row r="48" spans="2:31" ht="14.4">
      <c r="B48" s="3"/>
      <c r="C48" s="17"/>
      <c r="D48" s="17"/>
      <c r="E48" s="113"/>
      <c r="F48" s="17"/>
      <c r="G48" s="92"/>
      <c r="H48" s="48"/>
      <c r="I48" s="17"/>
      <c r="J48" s="114"/>
      <c r="K48" s="84"/>
      <c r="L48" s="17"/>
      <c r="M48" s="17"/>
      <c r="N48" s="17"/>
      <c r="O48" s="17"/>
      <c r="P48" s="6"/>
      <c r="Q48" s="6"/>
      <c r="R48" s="6"/>
      <c r="S48" s="6"/>
      <c r="T48" s="6"/>
      <c r="U48" s="6"/>
      <c r="V48" s="6"/>
      <c r="W48" s="6"/>
      <c r="X48" s="6"/>
      <c r="Y48" s="6"/>
      <c r="Z48" s="6"/>
      <c r="AA48" s="6"/>
      <c r="AB48" s="6"/>
      <c r="AC48" s="6"/>
      <c r="AD48" s="6"/>
      <c r="AE48" s="18"/>
    </row>
    <row r="49" spans="2:31" ht="14.4">
      <c r="B49" s="3"/>
      <c r="C49" s="17"/>
      <c r="N49" s="17"/>
      <c r="O49" s="17"/>
      <c r="P49" s="6"/>
      <c r="Q49" s="6"/>
      <c r="R49" s="6"/>
      <c r="S49" s="6"/>
      <c r="T49" s="6"/>
      <c r="U49" s="6"/>
      <c r="V49" s="6"/>
      <c r="W49" s="6"/>
      <c r="X49" s="6"/>
      <c r="Y49" s="6"/>
      <c r="Z49" s="6"/>
      <c r="AA49" s="6"/>
      <c r="AB49" s="6"/>
      <c r="AC49" s="6"/>
      <c r="AD49" s="6"/>
      <c r="AE49" s="18"/>
    </row>
    <row r="50" spans="2:31" ht="14.4">
      <c r="B50" s="3"/>
      <c r="C50" s="17"/>
      <c r="D50" s="94"/>
      <c r="E50" s="48"/>
      <c r="F50" s="48"/>
      <c r="G50" s="95"/>
      <c r="H50" s="48"/>
      <c r="I50" s="48"/>
      <c r="J50" s="470">
        <f>R33</f>
        <v>10</v>
      </c>
      <c r="K50" s="471"/>
      <c r="L50" s="48" t="s">
        <v>73</v>
      </c>
      <c r="M50" s="48"/>
      <c r="N50" s="62"/>
      <c r="O50" s="17"/>
      <c r="P50" s="6"/>
      <c r="Q50" s="6"/>
      <c r="R50" s="6"/>
      <c r="S50" s="6"/>
      <c r="T50" s="6"/>
      <c r="U50" s="6"/>
      <c r="V50" s="6"/>
      <c r="W50" s="6"/>
      <c r="X50" s="6"/>
      <c r="Y50" s="6"/>
      <c r="Z50" s="6"/>
      <c r="AA50" s="6"/>
      <c r="AB50" s="6"/>
      <c r="AC50" s="6"/>
      <c r="AD50" s="6"/>
      <c r="AE50" s="18"/>
    </row>
    <row r="51" spans="2:31" ht="14.4">
      <c r="B51" s="3"/>
      <c r="C51" s="268"/>
      <c r="D51" s="48"/>
      <c r="E51" s="48"/>
      <c r="F51" s="48"/>
      <c r="G51" s="48"/>
      <c r="H51" s="48"/>
      <c r="I51" s="38"/>
      <c r="J51" s="266"/>
      <c r="K51" s="61"/>
      <c r="L51" s="61"/>
      <c r="M51" s="61"/>
      <c r="N51" s="17"/>
      <c r="O51" s="17"/>
      <c r="P51" s="6"/>
      <c r="Q51" s="6"/>
      <c r="R51" s="6"/>
      <c r="S51" s="6"/>
      <c r="T51" s="6"/>
      <c r="U51" s="6"/>
      <c r="V51" s="6"/>
      <c r="W51" s="6"/>
      <c r="X51" s="6"/>
      <c r="Y51" s="6"/>
      <c r="Z51" s="6"/>
      <c r="AA51" s="6"/>
      <c r="AB51" s="6"/>
      <c r="AC51" s="6"/>
      <c r="AD51" s="6"/>
      <c r="AE51" s="18"/>
    </row>
    <row r="52" spans="2:31" ht="14.4">
      <c r="B52" s="96"/>
      <c r="C52" s="6"/>
      <c r="D52" s="48"/>
      <c r="E52" s="48"/>
      <c r="F52" s="48"/>
      <c r="G52" s="48"/>
      <c r="H52" s="48"/>
      <c r="I52" s="48"/>
      <c r="J52" s="48"/>
      <c r="K52" s="66"/>
      <c r="L52" s="48"/>
      <c r="M52" s="48"/>
      <c r="R52" s="82" t="s">
        <v>75</v>
      </c>
      <c r="S52" s="82"/>
      <c r="T52" s="82"/>
      <c r="U52" s="82"/>
      <c r="V52" s="82"/>
      <c r="W52" s="82"/>
      <c r="X52" s="82"/>
      <c r="Y52" s="400">
        <v>60</v>
      </c>
      <c r="Z52" s="400" t="s">
        <v>99</v>
      </c>
      <c r="AA52" s="400" t="s">
        <v>99</v>
      </c>
      <c r="AB52" s="400" t="s">
        <v>99</v>
      </c>
      <c r="AC52" s="400" t="s">
        <v>99</v>
      </c>
      <c r="AE52" s="18"/>
    </row>
    <row r="53" spans="2:31">
      <c r="B53" s="96"/>
      <c r="D53" s="479">
        <f>Y53</f>
        <v>26.6</v>
      </c>
      <c r="E53" s="480"/>
      <c r="F53" s="45" t="s">
        <v>74</v>
      </c>
      <c r="G53" s="45"/>
      <c r="H53" s="45"/>
      <c r="I53" s="45"/>
      <c r="J53" s="45"/>
      <c r="K53" s="45"/>
      <c r="L53" s="45"/>
      <c r="M53" s="45"/>
      <c r="N53" s="38"/>
      <c r="O53" s="38"/>
      <c r="P53" s="38"/>
      <c r="Q53" s="38"/>
      <c r="R53" s="115" t="s">
        <v>77</v>
      </c>
      <c r="S53" s="115"/>
      <c r="T53" s="115"/>
      <c r="U53" s="115"/>
      <c r="V53" s="115"/>
      <c r="W53" s="115"/>
      <c r="X53" s="115"/>
      <c r="Y53" s="478">
        <f>VLOOKUP(Y52,データテーブル!H5:J39,3,0)</f>
        <v>26.6</v>
      </c>
      <c r="Z53" s="478"/>
      <c r="AA53" s="478"/>
      <c r="AB53" s="37" t="s">
        <v>78</v>
      </c>
      <c r="AC53" s="115"/>
      <c r="AE53" s="18"/>
    </row>
    <row r="54" spans="2:31" ht="14.4">
      <c r="B54" s="96"/>
      <c r="C54" s="270"/>
      <c r="D54" s="6"/>
      <c r="E54" s="6"/>
      <c r="F54" s="6"/>
      <c r="G54" s="6"/>
      <c r="H54" s="6"/>
      <c r="I54" s="6"/>
      <c r="J54" s="45"/>
      <c r="K54" s="45"/>
      <c r="L54" s="45"/>
      <c r="M54" s="45"/>
      <c r="N54" s="45"/>
      <c r="O54" s="45"/>
      <c r="P54" s="45"/>
      <c r="Q54" s="45"/>
      <c r="R54" s="45"/>
      <c r="S54" s="45"/>
      <c r="T54" s="278"/>
      <c r="U54" s="45"/>
      <c r="V54" s="45"/>
      <c r="W54" s="45"/>
      <c r="X54" s="45"/>
      <c r="Y54" s="45"/>
      <c r="Z54" s="45"/>
      <c r="AA54" s="45"/>
      <c r="AB54" s="45"/>
      <c r="AC54" s="45"/>
      <c r="AD54" s="45"/>
      <c r="AE54" s="18"/>
    </row>
    <row r="55" spans="2:31">
      <c r="B55" s="96"/>
      <c r="C55" s="6"/>
      <c r="D55" s="262" t="s">
        <v>79</v>
      </c>
      <c r="E55" s="97"/>
      <c r="F55" s="97"/>
      <c r="G55" s="97"/>
      <c r="H55" s="98"/>
      <c r="I55" s="99" t="s">
        <v>40</v>
      </c>
      <c r="J55" s="440">
        <v>0.6</v>
      </c>
      <c r="K55" s="476"/>
      <c r="L55" s="45" t="s">
        <v>42</v>
      </c>
      <c r="M55" s="395">
        <f>Y53</f>
        <v>26.6</v>
      </c>
      <c r="N55" s="388"/>
      <c r="O55" s="278" t="s">
        <v>42</v>
      </c>
      <c r="P55" s="38"/>
      <c r="Q55" s="282">
        <v>2</v>
      </c>
      <c r="R55" s="278" t="s">
        <v>42</v>
      </c>
      <c r="S55" s="440">
        <v>980</v>
      </c>
      <c r="T55" s="440"/>
      <c r="U55" s="45" t="s">
        <v>42</v>
      </c>
      <c r="V55" s="477">
        <f>J50</f>
        <v>10</v>
      </c>
      <c r="W55" s="440"/>
      <c r="X55" s="100" t="s">
        <v>40</v>
      </c>
      <c r="Y55" s="443">
        <f>ROUNDDOWN(J55*M55*SQRT(Q55*S55*V55),0)</f>
        <v>2234</v>
      </c>
      <c r="Z55" s="443"/>
      <c r="AA55" s="37" t="s">
        <v>100</v>
      </c>
      <c r="AB55" s="37"/>
      <c r="AC55" s="45"/>
      <c r="AD55" s="45"/>
      <c r="AE55" s="18"/>
    </row>
    <row r="56" spans="2:31">
      <c r="B56" s="96"/>
      <c r="C56" s="6"/>
      <c r="J56" s="38"/>
      <c r="K56" s="38"/>
      <c r="L56" s="38"/>
      <c r="M56" s="38"/>
      <c r="N56" s="38"/>
      <c r="O56" s="38"/>
      <c r="P56" s="38"/>
      <c r="Q56" s="38"/>
      <c r="R56" s="38"/>
      <c r="S56" s="38"/>
      <c r="T56" s="38"/>
      <c r="U56" s="38"/>
      <c r="V56" s="38"/>
      <c r="W56" s="38"/>
      <c r="X56" s="38"/>
      <c r="Y56" s="38"/>
      <c r="Z56" s="38"/>
      <c r="AA56" s="38"/>
      <c r="AB56" s="38"/>
      <c r="AC56" s="37"/>
      <c r="AD56" s="45"/>
      <c r="AE56" s="18"/>
    </row>
    <row r="57" spans="2:31">
      <c r="B57" s="96"/>
      <c r="D57" t="s">
        <v>101</v>
      </c>
      <c r="M57" s="423">
        <v>1</v>
      </c>
      <c r="N57" s="423"/>
      <c r="S57" s="421" t="s">
        <v>82</v>
      </c>
      <c r="T57" s="363"/>
      <c r="U57" s="363"/>
      <c r="V57" s="363"/>
      <c r="W57" s="363"/>
      <c r="X57" s="363"/>
      <c r="Y57" s="363"/>
      <c r="Z57" s="482">
        <f>ROUNDDOWN((Y55/1000)/M57,1)</f>
        <v>2.2000000000000002</v>
      </c>
      <c r="AA57" s="482"/>
      <c r="AB57" s="37" t="s">
        <v>48</v>
      </c>
      <c r="AC57" s="45"/>
      <c r="AD57" s="6"/>
      <c r="AE57" s="18"/>
    </row>
    <row r="58" spans="2:31">
      <c r="B58" s="96"/>
      <c r="D58" s="6"/>
      <c r="E58" s="6"/>
      <c r="F58" s="6"/>
      <c r="G58" s="6"/>
      <c r="H58" s="6"/>
      <c r="I58" s="6"/>
      <c r="J58" s="6"/>
      <c r="K58" s="6"/>
      <c r="L58" s="6"/>
      <c r="M58" s="6"/>
      <c r="N58" s="259" t="s">
        <v>102</v>
      </c>
      <c r="R58" s="6"/>
      <c r="S58" s="6"/>
      <c r="U58" s="6"/>
      <c r="V58" s="6"/>
      <c r="W58" s="6"/>
      <c r="X58" s="6"/>
      <c r="Y58" s="6"/>
      <c r="Z58" s="425">
        <f>IF(U15="一般",ROUNDDOWN((Z57*3600)/N15,0),(ROUNDDOWN((Z57*3600)/N15,0))/1.25)</f>
        <v>49</v>
      </c>
      <c r="AA58" s="426"/>
      <c r="AB58" s="407" t="s">
        <v>50</v>
      </c>
      <c r="AC58" s="408"/>
      <c r="AD58" s="6"/>
      <c r="AE58" s="18"/>
    </row>
    <row r="59" spans="2:31">
      <c r="B59" s="96"/>
      <c r="C59" s="82" t="s">
        <v>103</v>
      </c>
      <c r="D59" s="6"/>
      <c r="E59" s="6"/>
      <c r="F59" s="6"/>
      <c r="G59" s="6"/>
      <c r="H59" s="6"/>
      <c r="I59" s="6"/>
      <c r="J59" s="6"/>
      <c r="K59" s="6"/>
      <c r="L59" s="6"/>
      <c r="M59" s="6"/>
      <c r="N59" s="6"/>
      <c r="O59" s="6"/>
      <c r="W59" s="6"/>
      <c r="X59" s="6"/>
      <c r="Y59" s="6"/>
      <c r="Z59" s="6"/>
      <c r="AA59" s="6"/>
      <c r="AB59" s="6"/>
      <c r="AC59" s="6"/>
      <c r="AD59" s="6"/>
      <c r="AE59" s="18"/>
    </row>
    <row r="60" spans="2:31">
      <c r="B60" s="96"/>
      <c r="C60" s="82"/>
      <c r="D60" s="6"/>
      <c r="E60" s="435" t="s">
        <v>85</v>
      </c>
      <c r="F60" s="435"/>
      <c r="G60" s="436">
        <f>N25</f>
        <v>4.4444444444444446</v>
      </c>
      <c r="H60" s="436"/>
      <c r="I60" s="37" t="s">
        <v>48</v>
      </c>
      <c r="J60" s="81"/>
      <c r="K60" s="81"/>
      <c r="L60" s="415" t="s">
        <v>86</v>
      </c>
      <c r="M60" s="363"/>
      <c r="N60" s="363"/>
      <c r="O60" s="363"/>
      <c r="P60" s="363"/>
      <c r="Q60" s="483">
        <f>Z45</f>
        <v>4.8</v>
      </c>
      <c r="R60" s="483"/>
      <c r="S60" s="37" t="s">
        <v>48</v>
      </c>
      <c r="T60" s="102"/>
      <c r="U60" s="438" t="s">
        <v>87</v>
      </c>
      <c r="V60" s="378"/>
      <c r="W60" s="378"/>
      <c r="X60" s="378"/>
      <c r="Y60" s="378"/>
      <c r="Z60" s="481">
        <f>Z57</f>
        <v>2.2000000000000002</v>
      </c>
      <c r="AA60" s="481"/>
      <c r="AB60" s="37" t="s">
        <v>48</v>
      </c>
      <c r="AC60" s="102"/>
      <c r="AD60" s="6"/>
      <c r="AE60" s="18"/>
    </row>
    <row r="61" spans="2:31">
      <c r="B61" s="96"/>
      <c r="C61" s="82"/>
      <c r="D61" s="6"/>
      <c r="E61" s="82" t="s">
        <v>85</v>
      </c>
      <c r="F61" s="82"/>
      <c r="G61" s="432">
        <f>N22*1000</f>
        <v>160</v>
      </c>
      <c r="H61" s="321"/>
      <c r="I61" s="81" t="s">
        <v>88</v>
      </c>
      <c r="J61" s="81"/>
      <c r="K61" s="81"/>
      <c r="L61" s="81"/>
      <c r="M61" s="116"/>
      <c r="N61" s="433" t="str">
        <f>IF(AND(Q60&gt;=G60,Z60&gt;=G60),"軒とい、たて樋共に排水能力条件を満足しています。",(IF(AND(Q60&gt;=G60,G60&gt;Z60),"たて樋の排水能力が不足しています。",(IF(AND(G60&gt;Q60,Z60&gt;=G60),"軒といの排水能力が不足しています。","軒とい、たて樋共に不足しています。")))))</f>
        <v>たて樋の排水能力が不足しています。</v>
      </c>
      <c r="O61" s="434"/>
      <c r="P61" s="434"/>
      <c r="Q61" s="434"/>
      <c r="R61" s="434"/>
      <c r="S61" s="434"/>
      <c r="T61" s="434"/>
      <c r="U61" s="434"/>
      <c r="V61" s="434"/>
      <c r="W61" s="434"/>
      <c r="X61" s="434"/>
      <c r="Y61" s="434"/>
      <c r="Z61" s="434"/>
      <c r="AA61" s="434"/>
      <c r="AB61" s="434"/>
      <c r="AC61" s="434"/>
      <c r="AD61" s="6"/>
      <c r="AE61" s="18"/>
    </row>
    <row r="62" spans="2:31">
      <c r="B62" s="96"/>
      <c r="C62" s="6"/>
      <c r="D62" s="103" t="str">
        <f>IF(N61="","","＊この計算書はあくまで参考値です。参考資料としてお取り扱い下さい。")</f>
        <v>＊この計算書はあくまで参考値です。参考資料としてお取り扱い下さい。</v>
      </c>
      <c r="E62" s="6"/>
      <c r="F62" s="6"/>
      <c r="G62" s="6"/>
      <c r="H62" s="6"/>
      <c r="I62" s="6"/>
      <c r="J62" s="6"/>
      <c r="K62" s="6"/>
      <c r="L62" s="6"/>
      <c r="M62" s="6"/>
      <c r="N62" s="6"/>
      <c r="O62" s="6"/>
      <c r="P62" s="6"/>
      <c r="Q62" s="6"/>
      <c r="R62" s="6"/>
      <c r="S62" s="6"/>
      <c r="T62" s="6"/>
      <c r="U62" s="6"/>
      <c r="V62" s="6"/>
      <c r="W62" s="6"/>
      <c r="X62" s="6"/>
      <c r="Y62" s="6"/>
      <c r="Z62" s="6"/>
      <c r="AA62" s="6"/>
      <c r="AB62" s="6"/>
      <c r="AC62" s="6"/>
      <c r="AD62" s="6"/>
      <c r="AE62" s="18"/>
    </row>
    <row r="63" spans="2:31" ht="13.8" thickBot="1">
      <c r="B63" s="96"/>
      <c r="C63" s="6"/>
      <c r="D63" s="103"/>
      <c r="E63" s="6"/>
      <c r="F63" s="6"/>
      <c r="G63" s="6"/>
      <c r="H63" s="6"/>
      <c r="I63" s="6"/>
      <c r="J63" s="6"/>
      <c r="K63" s="6"/>
      <c r="L63" s="6"/>
      <c r="M63" s="6"/>
      <c r="N63" s="6"/>
      <c r="O63" s="6"/>
      <c r="P63" s="6"/>
      <c r="Q63" s="6"/>
      <c r="R63" s="6"/>
      <c r="S63" s="6"/>
      <c r="T63" s="6"/>
      <c r="U63" s="6"/>
      <c r="V63" s="6"/>
      <c r="W63" s="6"/>
      <c r="X63" s="6"/>
      <c r="Y63" s="6"/>
      <c r="Z63" s="6"/>
      <c r="AA63" s="6"/>
      <c r="AB63" s="6"/>
      <c r="AC63" s="6"/>
      <c r="AD63" s="6"/>
      <c r="AE63" s="18"/>
    </row>
    <row r="64" spans="2:31" ht="16.2">
      <c r="B64" s="234" t="s">
        <v>268</v>
      </c>
      <c r="C64" s="216"/>
      <c r="D64" s="217"/>
      <c r="E64" s="216"/>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8"/>
    </row>
    <row r="65" spans="2:31">
      <c r="B65" s="428"/>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30"/>
    </row>
    <row r="66" spans="2:31" ht="13.8" thickBot="1">
      <c r="B66" s="219"/>
      <c r="C66" s="220"/>
      <c r="D66" s="221"/>
      <c r="E66" s="222"/>
      <c r="F66" s="221"/>
      <c r="G66" s="221"/>
      <c r="H66" s="221"/>
      <c r="I66" s="221"/>
      <c r="J66" s="221"/>
      <c r="K66" s="221"/>
      <c r="L66" s="221"/>
      <c r="M66" s="221"/>
      <c r="N66" s="221"/>
      <c r="O66" s="221"/>
      <c r="P66" s="223"/>
      <c r="Q66" s="221"/>
      <c r="R66" s="221"/>
      <c r="S66" s="221"/>
      <c r="T66" s="221"/>
      <c r="U66" s="221"/>
      <c r="V66" s="221"/>
      <c r="W66" s="221"/>
      <c r="X66" s="221"/>
      <c r="Y66" s="221"/>
      <c r="Z66" s="221"/>
      <c r="AA66" s="220"/>
      <c r="AB66" s="220"/>
      <c r="AC66" s="220"/>
      <c r="AD66" s="220"/>
      <c r="AE66" s="224"/>
    </row>
    <row r="67" spans="2:31">
      <c r="B67" s="45"/>
      <c r="C67" s="45"/>
      <c r="D67" s="211"/>
      <c r="E67" s="38"/>
      <c r="F67" s="38"/>
      <c r="G67" s="38"/>
      <c r="H67" s="38"/>
      <c r="I67" s="38"/>
      <c r="J67" s="38"/>
      <c r="K67" s="38"/>
      <c r="L67" s="38"/>
      <c r="M67" s="38"/>
      <c r="N67" s="38"/>
      <c r="O67" s="38"/>
      <c r="P67" s="38"/>
      <c r="Q67" s="38"/>
      <c r="R67" s="38"/>
      <c r="S67" s="38"/>
      <c r="T67" s="38"/>
      <c r="U67" s="38"/>
      <c r="V67" s="38"/>
      <c r="W67" s="38"/>
      <c r="X67" s="38"/>
      <c r="Y67" s="38"/>
      <c r="Z67" s="38"/>
      <c r="AA67" s="38"/>
      <c r="AB67" s="45"/>
      <c r="AC67" s="45"/>
      <c r="AD67" s="45"/>
      <c r="AE67" s="45"/>
    </row>
    <row r="68" spans="2:31">
      <c r="B68" s="81"/>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row>
    <row r="69" spans="2:31">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2:31">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row>
    <row r="71" spans="2:31">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row>
    <row r="72" spans="2:31">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row>
    <row r="73" spans="2:31">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sheetData>
  <sheetProtection password="DFCE" sheet="1" objects="1" scenarios="1"/>
  <mergeCells count="81">
    <mergeCell ref="D53:E53"/>
    <mergeCell ref="W36:X36"/>
    <mergeCell ref="J55:K55"/>
    <mergeCell ref="B65:AE65"/>
    <mergeCell ref="Z60:AA60"/>
    <mergeCell ref="G61:H61"/>
    <mergeCell ref="N61:AC61"/>
    <mergeCell ref="E60:F60"/>
    <mergeCell ref="Z57:AA57"/>
    <mergeCell ref="Z58:AA58"/>
    <mergeCell ref="AB58:AC58"/>
    <mergeCell ref="G60:H60"/>
    <mergeCell ref="Y55:Z55"/>
    <mergeCell ref="L60:P60"/>
    <mergeCell ref="Q60:R60"/>
    <mergeCell ref="U60:Y60"/>
    <mergeCell ref="M57:N57"/>
    <mergeCell ref="S57:Y57"/>
    <mergeCell ref="Y52:AC52"/>
    <mergeCell ref="M55:N55"/>
    <mergeCell ref="S55:T55"/>
    <mergeCell ref="V55:W55"/>
    <mergeCell ref="Y53:AA53"/>
    <mergeCell ref="C39:F40"/>
    <mergeCell ref="G39:L39"/>
    <mergeCell ref="M39:M40"/>
    <mergeCell ref="N39:Q39"/>
    <mergeCell ref="S45:Y45"/>
    <mergeCell ref="N42:O43"/>
    <mergeCell ref="Q43:R43"/>
    <mergeCell ref="P42:P43"/>
    <mergeCell ref="T43:U43"/>
    <mergeCell ref="Q42:R42"/>
    <mergeCell ref="T42:U42"/>
    <mergeCell ref="W42:X42"/>
    <mergeCell ref="Y42:Y43"/>
    <mergeCell ref="J50:K50"/>
    <mergeCell ref="C42:D43"/>
    <mergeCell ref="F42:G43"/>
    <mergeCell ref="K42:K43"/>
    <mergeCell ref="M42:M43"/>
    <mergeCell ref="AB46:AC46"/>
    <mergeCell ref="Z46:AA46"/>
    <mergeCell ref="G33:H33"/>
    <mergeCell ref="R34:U34"/>
    <mergeCell ref="R39:R40"/>
    <mergeCell ref="S39:U40"/>
    <mergeCell ref="G40:K40"/>
    <mergeCell ref="N40:Q40"/>
    <mergeCell ref="T35:W35"/>
    <mergeCell ref="R35:S35"/>
    <mergeCell ref="R33:U33"/>
    <mergeCell ref="Z45:AA45"/>
    <mergeCell ref="Z42:AB43"/>
    <mergeCell ref="AC42:AD43"/>
    <mergeCell ref="G9:AE9"/>
    <mergeCell ref="N13:Q13"/>
    <mergeCell ref="AB13:AC13"/>
    <mergeCell ref="AB14:AC14"/>
    <mergeCell ref="T12:U12"/>
    <mergeCell ref="AB12:AC12"/>
    <mergeCell ref="J12:L12"/>
    <mergeCell ref="K29:L29"/>
    <mergeCell ref="N15:P15"/>
    <mergeCell ref="U15:W15"/>
    <mergeCell ref="Y15:AD15"/>
    <mergeCell ref="J26:K26"/>
    <mergeCell ref="I21:J21"/>
    <mergeCell ref="I25:J25"/>
    <mergeCell ref="N25:P25"/>
    <mergeCell ref="N22:P22"/>
    <mergeCell ref="T22:V22"/>
    <mergeCell ref="P23:R23"/>
    <mergeCell ref="N24:P24"/>
    <mergeCell ref="BB1:BC1"/>
    <mergeCell ref="BB2:BC2"/>
    <mergeCell ref="BB3:BC3"/>
    <mergeCell ref="D7:G8"/>
    <mergeCell ref="AB7:AE7"/>
    <mergeCell ref="AA8:AD8"/>
    <mergeCell ref="H7:W8"/>
  </mergeCells>
  <phoneticPr fontId="2"/>
  <conditionalFormatting sqref="N61:AC61">
    <cfRule type="cellIs" dxfId="3" priority="1" stopIfTrue="1" operator="notEqual">
      <formula>"軒とい、たて樋共に排水能力条件を満足しています。"</formula>
    </cfRule>
  </conditionalFormatting>
  <dataValidations count="3">
    <dataValidation type="list" allowBlank="1" showInputMessage="1" showErrorMessage="1" sqref="U15:W15">
      <formula1>"一般,谷とい"</formula1>
    </dataValidation>
    <dataValidation type="list" allowBlank="1" showInputMessage="1" showErrorMessage="1" sqref="M57:N57">
      <formula1>増大率</formula1>
    </dataValidation>
    <dataValidation type="list" allowBlank="1" showInputMessage="1" showErrorMessage="1" sqref="AC36:AD36">
      <formula1>たて樋商品名</formula1>
    </dataValidation>
  </dataValidations>
  <pageMargins left="0.65" right="0.36" top="0.25" bottom="0.25" header="0.16" footer="0.16"/>
  <pageSetup paperSize="9" scale="95"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データテーブル3!$A$1:$A$25</xm:f>
          </x14:formula1>
          <xm:sqref>Y52:AC52</xm:sqref>
        </x14:dataValidation>
        <x14:dataValidation type="list" allowBlank="1" showInputMessage="1" showErrorMessage="1">
          <x14:formula1>
            <xm:f>データテーブル!J44:J45</xm:f>
          </x14:formula1>
          <xm:sqref>W36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C73"/>
  <sheetViews>
    <sheetView showGridLines="0" tabSelected="1" zoomScale="81" zoomScaleNormal="81" workbookViewId="0">
      <pane ySplit="3" topLeftCell="A13" activePane="bottomLeft" state="frozen"/>
      <selection activeCell="H12" sqref="H12"/>
      <selection pane="bottomLeft" activeCell="AB33" sqref="AB33"/>
    </sheetView>
  </sheetViews>
  <sheetFormatPr defaultRowHeight="13.2"/>
  <cols>
    <col min="1" max="1" width="16.21875" customWidth="1"/>
    <col min="2" max="32" width="3.109375" customWidth="1"/>
    <col min="33" max="33" width="4" bestFit="1" customWidth="1"/>
    <col min="34" max="35" width="3.109375" customWidth="1"/>
    <col min="36" max="36" width="3.33203125" customWidth="1"/>
    <col min="37" max="65" width="3.109375" customWidth="1"/>
  </cols>
  <sheetData>
    <row r="1" spans="2:55">
      <c r="V1" s="1" t="s">
        <v>89</v>
      </c>
      <c r="BB1" s="444" t="s">
        <v>0</v>
      </c>
      <c r="BC1" s="444"/>
    </row>
    <row r="2" spans="2:55">
      <c r="V2" s="1" t="s">
        <v>90</v>
      </c>
      <c r="BB2" s="444">
        <f>データテーブル!F72</f>
        <v>2</v>
      </c>
      <c r="BC2" s="444"/>
    </row>
    <row r="3" spans="2:55">
      <c r="BB3" s="444"/>
      <c r="BC3" s="444"/>
    </row>
    <row r="6" spans="2:55" ht="13.8" thickBot="1"/>
    <row r="7" spans="2:55">
      <c r="B7" s="2"/>
      <c r="C7" s="261"/>
      <c r="D7" s="355" t="s">
        <v>18</v>
      </c>
      <c r="E7" s="356"/>
      <c r="F7" s="356"/>
      <c r="G7" s="356"/>
      <c r="H7" s="358"/>
      <c r="I7" s="358"/>
      <c r="J7" s="358"/>
      <c r="K7" s="358"/>
      <c r="L7" s="358"/>
      <c r="M7" s="358"/>
      <c r="N7" s="358"/>
      <c r="O7" s="358"/>
      <c r="P7" s="358"/>
      <c r="Q7" s="358"/>
      <c r="R7" s="358"/>
      <c r="S7" s="358"/>
      <c r="T7" s="358"/>
      <c r="U7" s="358"/>
      <c r="V7" s="358"/>
      <c r="W7" s="358"/>
      <c r="X7" s="292"/>
      <c r="Y7" s="107"/>
      <c r="Z7" s="107"/>
      <c r="AA7" s="107"/>
      <c r="AB7" s="360"/>
      <c r="AC7" s="360"/>
      <c r="AD7" s="360"/>
      <c r="AE7" s="361"/>
    </row>
    <row r="8" spans="2:55" ht="14.4">
      <c r="B8" s="3"/>
      <c r="C8" s="4"/>
      <c r="D8" s="357"/>
      <c r="E8" s="357"/>
      <c r="F8" s="357"/>
      <c r="G8" s="357"/>
      <c r="H8" s="359"/>
      <c r="I8" s="359"/>
      <c r="J8" s="359"/>
      <c r="K8" s="359"/>
      <c r="L8" s="359"/>
      <c r="M8" s="359"/>
      <c r="N8" s="359"/>
      <c r="O8" s="359"/>
      <c r="P8" s="359"/>
      <c r="Q8" s="359"/>
      <c r="R8" s="359"/>
      <c r="S8" s="359"/>
      <c r="T8" s="359"/>
      <c r="U8" s="359"/>
      <c r="V8" s="359"/>
      <c r="W8" s="359"/>
      <c r="X8" s="5"/>
      <c r="Y8" s="6" t="s">
        <v>19</v>
      </c>
      <c r="AA8" s="362">
        <f ca="1">TODAY()</f>
        <v>44246</v>
      </c>
      <c r="AB8" s="363"/>
      <c r="AC8" s="363"/>
      <c r="AD8" s="363"/>
      <c r="AE8" s="7"/>
    </row>
    <row r="9" spans="2:55" ht="15" thickBot="1">
      <c r="B9" s="8"/>
      <c r="C9" s="9"/>
      <c r="D9" s="10" t="s">
        <v>20</v>
      </c>
      <c r="E9" s="10"/>
      <c r="F9" s="11"/>
      <c r="G9" s="364"/>
      <c r="H9" s="365"/>
      <c r="I9" s="365"/>
      <c r="J9" s="365"/>
      <c r="K9" s="365"/>
      <c r="L9" s="365"/>
      <c r="M9" s="365"/>
      <c r="N9" s="365"/>
      <c r="O9" s="365"/>
      <c r="P9" s="365"/>
      <c r="Q9" s="365"/>
      <c r="R9" s="365"/>
      <c r="S9" s="365"/>
      <c r="T9" s="365"/>
      <c r="U9" s="365"/>
      <c r="V9" s="365"/>
      <c r="W9" s="365"/>
      <c r="X9" s="365"/>
      <c r="Y9" s="365"/>
      <c r="Z9" s="365"/>
      <c r="AA9" s="365"/>
      <c r="AB9" s="365"/>
      <c r="AC9" s="365"/>
      <c r="AD9" s="365"/>
      <c r="AE9" s="366"/>
    </row>
    <row r="10" spans="2:55" ht="14.4">
      <c r="B10" s="3"/>
      <c r="C10" s="274"/>
      <c r="D10" s="13"/>
      <c r="E10" s="14"/>
      <c r="F10" s="15"/>
      <c r="G10" s="16"/>
      <c r="H10" s="16"/>
      <c r="I10" s="16"/>
      <c r="J10" s="16"/>
      <c r="K10" s="16"/>
      <c r="L10" s="16"/>
      <c r="M10" s="6"/>
      <c r="N10" s="6"/>
      <c r="O10" s="17"/>
      <c r="P10" s="6"/>
      <c r="Q10" s="6"/>
      <c r="R10" s="6"/>
      <c r="S10" s="6"/>
      <c r="T10" s="274"/>
      <c r="U10" s="17"/>
      <c r="V10" s="6"/>
      <c r="W10" s="6"/>
      <c r="X10" s="6"/>
      <c r="Y10" s="6"/>
      <c r="Z10" s="6"/>
      <c r="AA10" s="6"/>
      <c r="AB10" s="6"/>
      <c r="AC10" s="6"/>
      <c r="AD10" s="6"/>
      <c r="AE10" s="18"/>
    </row>
    <row r="11" spans="2:55" ht="14.4">
      <c r="B11" s="3"/>
      <c r="C11" s="268" t="s">
        <v>91</v>
      </c>
      <c r="D11" s="17"/>
      <c r="E11" s="17"/>
      <c r="F11" s="17"/>
      <c r="G11" s="17"/>
      <c r="H11" s="17"/>
      <c r="I11" s="17"/>
      <c r="J11" s="17"/>
      <c r="K11" s="17"/>
      <c r="L11" s="17"/>
      <c r="M11" s="17"/>
      <c r="N11" s="17"/>
      <c r="O11" s="17"/>
      <c r="P11" s="6"/>
      <c r="Q11" s="6"/>
      <c r="R11" s="6"/>
      <c r="S11" s="6"/>
      <c r="T11" s="6"/>
      <c r="U11" s="6"/>
      <c r="V11" s="6"/>
      <c r="W11" s="6"/>
      <c r="X11" s="6"/>
      <c r="Y11" s="19" t="s">
        <v>22</v>
      </c>
      <c r="Z11" s="20"/>
      <c r="AA11" s="20"/>
      <c r="AB11" s="20"/>
      <c r="AC11" s="20"/>
      <c r="AD11" s="21"/>
      <c r="AE11" s="18"/>
    </row>
    <row r="12" spans="2:55" ht="16.2">
      <c r="B12" s="3"/>
      <c r="C12" s="17"/>
      <c r="D12" s="22" t="s">
        <v>23</v>
      </c>
      <c r="E12" s="6"/>
      <c r="F12" s="6"/>
      <c r="G12" s="6"/>
      <c r="H12" s="6"/>
      <c r="I12" s="6"/>
      <c r="J12" s="460">
        <f>AB12+AB13+(AB14*50%)</f>
        <v>100</v>
      </c>
      <c r="K12" s="461"/>
      <c r="L12" s="462"/>
      <c r="M12" s="17" t="s">
        <v>24</v>
      </c>
      <c r="N12" s="4"/>
      <c r="O12" s="23"/>
      <c r="P12" s="6"/>
      <c r="Q12" s="22" t="s">
        <v>92</v>
      </c>
      <c r="R12" s="6"/>
      <c r="S12" s="6"/>
      <c r="T12" s="458">
        <v>1</v>
      </c>
      <c r="U12" s="459"/>
      <c r="V12" s="17" t="s">
        <v>26</v>
      </c>
      <c r="W12" s="6"/>
      <c r="X12" s="6"/>
      <c r="Y12" s="24" t="s">
        <v>27</v>
      </c>
      <c r="Z12" s="6"/>
      <c r="AA12" s="6"/>
      <c r="AB12" s="457">
        <v>100</v>
      </c>
      <c r="AC12" s="457"/>
      <c r="AD12" s="25" t="s">
        <v>28</v>
      </c>
      <c r="AE12" s="18"/>
    </row>
    <row r="13" spans="2:55" ht="14.4">
      <c r="B13" s="3"/>
      <c r="C13" s="17"/>
      <c r="D13" s="26" t="s">
        <v>29</v>
      </c>
      <c r="E13" s="17"/>
      <c r="F13" s="17"/>
      <c r="G13" s="6"/>
      <c r="H13" s="6"/>
      <c r="I13" s="17"/>
      <c r="J13" s="6"/>
      <c r="K13" s="6"/>
      <c r="L13" s="6"/>
      <c r="M13" s="6"/>
      <c r="N13" s="377">
        <f>IF(ISERROR(J12/T12)=TRUE,"",(J12/T12))</f>
        <v>100</v>
      </c>
      <c r="O13" s="455"/>
      <c r="P13" s="455"/>
      <c r="Q13" s="456"/>
      <c r="R13" s="17" t="s">
        <v>30</v>
      </c>
      <c r="S13" s="6"/>
      <c r="T13" s="6"/>
      <c r="U13" s="6"/>
      <c r="V13" s="6"/>
      <c r="W13" s="6"/>
      <c r="X13" s="6"/>
      <c r="Y13" s="24" t="s">
        <v>31</v>
      </c>
      <c r="Z13" s="6"/>
      <c r="AA13" s="6"/>
      <c r="AB13" s="457">
        <v>0</v>
      </c>
      <c r="AC13" s="457"/>
      <c r="AD13" s="25" t="s">
        <v>28</v>
      </c>
      <c r="AE13" s="18"/>
    </row>
    <row r="14" spans="2:55" ht="14.4">
      <c r="B14" s="3"/>
      <c r="C14" s="6"/>
      <c r="D14" s="6"/>
      <c r="E14" s="6"/>
      <c r="F14" s="6"/>
      <c r="G14" s="6"/>
      <c r="H14" s="6"/>
      <c r="I14" s="6"/>
      <c r="J14" s="6"/>
      <c r="K14" s="6"/>
      <c r="L14" s="6"/>
      <c r="M14" s="6"/>
      <c r="N14" s="6"/>
      <c r="O14" s="6"/>
      <c r="P14" s="6"/>
      <c r="Q14" s="6"/>
      <c r="R14" s="6"/>
      <c r="S14" s="6"/>
      <c r="T14" s="6"/>
      <c r="U14" s="6"/>
      <c r="V14" s="6"/>
      <c r="W14" s="6"/>
      <c r="X14" s="6"/>
      <c r="Y14" s="24" t="s">
        <v>32</v>
      </c>
      <c r="Z14" s="6"/>
      <c r="AA14" s="6"/>
      <c r="AB14" s="457">
        <v>0</v>
      </c>
      <c r="AC14" s="457"/>
      <c r="AD14" s="25" t="s">
        <v>28</v>
      </c>
      <c r="AE14" s="18"/>
    </row>
    <row r="15" spans="2:55" ht="14.4">
      <c r="B15" s="3"/>
      <c r="C15" s="268" t="s">
        <v>33</v>
      </c>
      <c r="D15" s="17"/>
      <c r="E15" s="17"/>
      <c r="F15" s="17"/>
      <c r="G15" s="6"/>
      <c r="J15" s="17" t="s">
        <v>34</v>
      </c>
      <c r="K15" s="6"/>
      <c r="L15" s="6"/>
      <c r="N15" s="445">
        <v>140</v>
      </c>
      <c r="O15" s="446"/>
      <c r="P15" s="446"/>
      <c r="Q15" s="17" t="s">
        <v>35</v>
      </c>
      <c r="R15" s="6"/>
      <c r="S15" s="6"/>
      <c r="T15" s="27"/>
      <c r="U15" s="373" t="s">
        <v>36</v>
      </c>
      <c r="V15" s="373"/>
      <c r="W15" s="373"/>
      <c r="X15" s="6"/>
      <c r="Y15" s="374" t="s">
        <v>37</v>
      </c>
      <c r="Z15" s="375"/>
      <c r="AA15" s="375"/>
      <c r="AB15" s="375"/>
      <c r="AC15" s="375"/>
      <c r="AD15" s="376"/>
      <c r="AE15" s="18"/>
    </row>
    <row r="16" spans="2:55" ht="14.4">
      <c r="B16" s="3"/>
      <c r="C16" s="17"/>
      <c r="D16" s="17"/>
      <c r="E16" s="17"/>
      <c r="F16" s="17"/>
      <c r="G16" s="17"/>
      <c r="H16" s="17"/>
      <c r="I16" s="6"/>
      <c r="J16" s="6"/>
      <c r="K16" s="6"/>
      <c r="L16" s="6"/>
      <c r="M16" s="6"/>
      <c r="N16" s="6"/>
      <c r="O16" s="6"/>
      <c r="P16" s="6"/>
      <c r="Q16" s="6"/>
      <c r="R16" s="6"/>
      <c r="S16" s="6"/>
      <c r="T16" s="6"/>
      <c r="U16" s="28" t="s">
        <v>38</v>
      </c>
      <c r="V16" s="6"/>
      <c r="W16" s="6"/>
      <c r="X16" s="6"/>
      <c r="Y16" s="6"/>
      <c r="Z16" s="6"/>
      <c r="AA16" s="6"/>
      <c r="AB16" s="6"/>
      <c r="AC16" s="6"/>
      <c r="AD16" s="6"/>
      <c r="AE16" s="18"/>
    </row>
    <row r="17" spans="2:31" ht="14.4">
      <c r="B17" s="3"/>
      <c r="C17" s="17"/>
      <c r="D17" s="17"/>
      <c r="E17" s="17"/>
      <c r="F17" s="17"/>
      <c r="G17" s="17"/>
      <c r="H17" s="17"/>
      <c r="I17" s="6"/>
      <c r="J17" s="6"/>
      <c r="K17" s="6"/>
      <c r="L17" s="6"/>
      <c r="M17" s="6"/>
      <c r="N17" s="6"/>
      <c r="O17" s="6"/>
      <c r="P17" s="6"/>
      <c r="Q17" s="6"/>
      <c r="R17" s="6"/>
      <c r="S17" s="6"/>
      <c r="T17" s="6"/>
      <c r="U17" s="6"/>
      <c r="V17" s="6"/>
      <c r="W17" s="6"/>
      <c r="X17" s="6"/>
      <c r="Y17" s="6"/>
      <c r="Z17" s="6"/>
      <c r="AA17" s="6"/>
      <c r="AB17" s="6"/>
      <c r="AC17" s="6"/>
      <c r="AD17" s="6"/>
      <c r="AE17" s="18"/>
    </row>
    <row r="18" spans="2:31" ht="14.4">
      <c r="B18" s="3"/>
      <c r="C18" s="17"/>
      <c r="D18" s="17"/>
      <c r="E18" s="17"/>
      <c r="F18" s="17"/>
      <c r="G18" s="17"/>
      <c r="H18" s="17"/>
      <c r="I18" s="6"/>
      <c r="J18" s="6"/>
      <c r="K18" s="6"/>
      <c r="L18" s="6"/>
      <c r="M18" s="6"/>
      <c r="N18" s="6"/>
      <c r="O18" s="6"/>
      <c r="P18" s="6"/>
      <c r="Q18" s="6"/>
      <c r="R18" s="6"/>
      <c r="S18" s="6"/>
      <c r="T18" s="6"/>
      <c r="U18" s="6"/>
      <c r="V18" s="6"/>
      <c r="W18" s="6"/>
      <c r="X18" s="6"/>
      <c r="Y18" s="6"/>
      <c r="Z18" s="6"/>
      <c r="AA18" s="6"/>
      <c r="AB18" s="6"/>
      <c r="AC18" s="6"/>
      <c r="AD18" s="6"/>
      <c r="AE18" s="18"/>
    </row>
    <row r="19" spans="2:31" ht="14.4">
      <c r="B19" s="3"/>
      <c r="C19" s="17"/>
      <c r="D19" s="17"/>
      <c r="E19" s="17"/>
      <c r="F19" s="17"/>
      <c r="G19" s="17"/>
      <c r="H19" s="17"/>
      <c r="I19" s="6"/>
      <c r="J19" s="6"/>
      <c r="K19" s="6"/>
      <c r="L19" s="6"/>
      <c r="M19" s="6"/>
      <c r="N19" s="6"/>
      <c r="O19" s="6"/>
      <c r="P19" s="6"/>
      <c r="Q19" s="6"/>
      <c r="R19" s="6"/>
      <c r="S19" s="6"/>
      <c r="T19" s="6"/>
      <c r="U19" s="6"/>
      <c r="V19" s="6"/>
      <c r="W19" s="6"/>
      <c r="X19" s="6"/>
      <c r="Y19" s="6"/>
      <c r="Z19" s="6"/>
      <c r="AA19" s="6"/>
      <c r="AB19" s="6"/>
      <c r="AC19" s="6"/>
      <c r="AD19" s="6"/>
      <c r="AE19" s="18"/>
    </row>
    <row r="20" spans="2:31" ht="14.4">
      <c r="B20" s="3"/>
      <c r="C20" s="17"/>
      <c r="D20" s="17"/>
      <c r="E20" s="17"/>
      <c r="F20" s="17"/>
      <c r="G20" s="17"/>
      <c r="H20" s="17"/>
      <c r="I20" s="6"/>
      <c r="J20" s="6"/>
      <c r="K20" s="6"/>
      <c r="L20" s="6"/>
      <c r="M20" s="6"/>
      <c r="N20" s="6"/>
      <c r="O20" s="6"/>
      <c r="P20" s="6"/>
      <c r="Q20" s="6"/>
      <c r="R20" s="6"/>
      <c r="S20" s="6"/>
      <c r="T20" s="6"/>
      <c r="U20" s="6"/>
      <c r="V20" s="6"/>
      <c r="W20" s="6"/>
      <c r="X20" s="6"/>
      <c r="Y20" s="6"/>
      <c r="Z20" s="6"/>
      <c r="AA20" s="6"/>
      <c r="AB20" s="6"/>
      <c r="AC20" s="6"/>
      <c r="AD20" s="6"/>
      <c r="AE20" s="18"/>
    </row>
    <row r="21" spans="2:31" ht="16.2">
      <c r="B21" s="3"/>
      <c r="C21" s="274"/>
      <c r="D21" s="29"/>
      <c r="E21" s="17"/>
      <c r="F21" s="30"/>
      <c r="G21" s="108"/>
      <c r="H21" s="17"/>
      <c r="I21" s="447"/>
      <c r="J21" s="447"/>
      <c r="K21" s="288"/>
      <c r="L21" s="32" t="s">
        <v>39</v>
      </c>
      <c r="M21" s="33" t="s">
        <v>40</v>
      </c>
      <c r="N21" s="34" t="s">
        <v>41</v>
      </c>
      <c r="O21" s="34"/>
      <c r="P21" s="268" t="s">
        <v>42</v>
      </c>
      <c r="Q21" s="35" t="s">
        <v>43</v>
      </c>
      <c r="R21" s="35"/>
      <c r="S21" s="6"/>
      <c r="T21" s="6"/>
      <c r="U21" s="6"/>
      <c r="V21" s="6"/>
      <c r="W21" s="6"/>
      <c r="X21" s="6"/>
      <c r="Y21" s="6"/>
      <c r="Z21" s="6"/>
      <c r="AA21" s="6"/>
      <c r="AB21" s="6"/>
      <c r="AC21" s="6"/>
      <c r="AD21" s="6"/>
      <c r="AE21" s="18"/>
    </row>
    <row r="22" spans="2:31" ht="14.4">
      <c r="B22" s="3"/>
      <c r="C22" s="268"/>
      <c r="D22" s="17"/>
      <c r="E22" s="17"/>
      <c r="F22" s="17"/>
      <c r="G22" s="17"/>
      <c r="H22" s="17"/>
      <c r="I22" s="17"/>
      <c r="J22" s="17"/>
      <c r="K22" s="6"/>
      <c r="L22" s="17"/>
      <c r="M22" s="36" t="s">
        <v>40</v>
      </c>
      <c r="N22" s="450">
        <f>IF(N15="","",IF(U15="一般",N15/1000,N15/1000*1.25))</f>
        <v>0.14000000000000001</v>
      </c>
      <c r="O22" s="451"/>
      <c r="P22" s="451"/>
      <c r="Q22" s="37" t="s">
        <v>93</v>
      </c>
      <c r="R22" s="38"/>
      <c r="S22" s="39" t="s">
        <v>42</v>
      </c>
      <c r="T22" s="452">
        <f>N13</f>
        <v>100</v>
      </c>
      <c r="U22" s="452"/>
      <c r="V22" s="452"/>
      <c r="W22" s="37" t="s">
        <v>45</v>
      </c>
      <c r="Y22" s="33" t="s">
        <v>40</v>
      </c>
      <c r="Z22" s="454">
        <f>N22*T22/P23</f>
        <v>3.8888888888888892E-3</v>
      </c>
      <c r="AA22" s="454"/>
      <c r="AB22" s="454"/>
      <c r="AC22" s="44" t="s">
        <v>47</v>
      </c>
      <c r="AD22" s="6"/>
      <c r="AE22" s="18"/>
    </row>
    <row r="23" spans="2:31" ht="14.4">
      <c r="B23" s="3"/>
      <c r="C23" s="17"/>
      <c r="D23" s="17"/>
      <c r="E23" s="17"/>
      <c r="F23" s="17"/>
      <c r="G23" s="17"/>
      <c r="H23" s="17"/>
      <c r="I23" s="17"/>
      <c r="J23" s="17"/>
      <c r="K23" s="17"/>
      <c r="L23" s="17"/>
      <c r="M23" s="4"/>
      <c r="N23" s="40"/>
      <c r="O23" s="40"/>
      <c r="P23" s="453">
        <v>3600</v>
      </c>
      <c r="Q23" s="453"/>
      <c r="R23" s="453"/>
      <c r="S23" s="41" t="s">
        <v>46</v>
      </c>
      <c r="T23" s="42"/>
      <c r="U23" s="43"/>
      <c r="V23" s="42"/>
      <c r="W23" s="20"/>
      <c r="X23" s="6"/>
      <c r="Y23" s="6"/>
      <c r="Z23" s="6"/>
      <c r="AA23" s="6"/>
      <c r="AB23" s="6"/>
      <c r="AC23" s="6"/>
      <c r="AD23" s="6"/>
      <c r="AE23" s="18"/>
    </row>
    <row r="24" spans="2:31" ht="14.4">
      <c r="B24" s="3"/>
      <c r="C24" s="17"/>
      <c r="D24" s="17"/>
      <c r="E24" s="17"/>
      <c r="F24" s="17"/>
      <c r="G24" s="17"/>
      <c r="H24" s="17"/>
      <c r="I24" s="17"/>
      <c r="J24" s="17"/>
      <c r="K24" s="17"/>
      <c r="L24" s="6"/>
      <c r="M24" s="33" t="s">
        <v>40</v>
      </c>
      <c r="N24" s="448">
        <f>Z22*1000</f>
        <v>3.8888888888888893</v>
      </c>
      <c r="O24" s="449"/>
      <c r="P24" s="449"/>
      <c r="Q24" s="46" t="s">
        <v>48</v>
      </c>
      <c r="R24" s="47"/>
      <c r="S24" s="45"/>
      <c r="T24" s="45"/>
      <c r="U24" s="45"/>
      <c r="V24" s="45"/>
      <c r="W24" s="6"/>
      <c r="X24" s="6"/>
      <c r="Y24" s="6"/>
      <c r="Z24" s="6"/>
      <c r="AA24" s="6"/>
      <c r="AB24" s="6"/>
      <c r="AC24" s="6"/>
      <c r="AD24" s="6"/>
      <c r="AE24" s="18"/>
    </row>
    <row r="25" spans="2:31" ht="14.4">
      <c r="B25" s="3"/>
      <c r="C25" s="268" t="s">
        <v>49</v>
      </c>
      <c r="D25" s="17"/>
      <c r="E25" s="17"/>
      <c r="F25" s="17"/>
      <c r="G25" s="17"/>
      <c r="H25" s="17"/>
      <c r="I25" s="48"/>
      <c r="J25" s="384"/>
      <c r="K25" s="385"/>
      <c r="L25" s="6"/>
      <c r="M25" s="17"/>
      <c r="O25" s="6"/>
      <c r="P25" s="6"/>
      <c r="Q25" s="6"/>
      <c r="R25" s="6"/>
      <c r="S25" s="6"/>
      <c r="T25" s="6"/>
      <c r="U25" s="6"/>
      <c r="V25" s="6"/>
      <c r="W25" s="6"/>
      <c r="X25" s="6"/>
      <c r="Y25" s="6"/>
      <c r="Z25" s="6"/>
      <c r="AA25" s="6"/>
      <c r="AB25" s="6"/>
      <c r="AC25" s="6"/>
      <c r="AD25" s="6"/>
      <c r="AE25" s="18"/>
    </row>
    <row r="26" spans="2:31" ht="14.4">
      <c r="B26" s="3"/>
      <c r="C26" s="17"/>
      <c r="D26" s="17"/>
      <c r="E26" s="17"/>
      <c r="F26" s="17"/>
      <c r="G26" s="17"/>
      <c r="H26" s="17"/>
      <c r="I26" s="48"/>
      <c r="J26" s="48"/>
      <c r="K26" s="48"/>
      <c r="L26" s="6"/>
      <c r="O26" s="6"/>
      <c r="P26" s="6"/>
      <c r="Q26" s="6"/>
      <c r="R26" s="6"/>
      <c r="S26" s="6"/>
      <c r="T26" s="6"/>
      <c r="U26" s="6"/>
      <c r="V26" s="6"/>
      <c r="W26" s="6"/>
      <c r="X26" s="6"/>
      <c r="Y26" s="6"/>
      <c r="Z26" s="6"/>
      <c r="AA26" s="6"/>
      <c r="AB26" s="6"/>
      <c r="AC26" s="6"/>
      <c r="AD26" s="6"/>
      <c r="AE26" s="18"/>
    </row>
    <row r="27" spans="2:31" ht="14.25" customHeight="1">
      <c r="B27" s="3"/>
      <c r="C27" s="17"/>
      <c r="D27" s="17"/>
      <c r="E27" s="49"/>
      <c r="F27" s="50"/>
      <c r="G27" s="17"/>
      <c r="H27" s="51"/>
      <c r="I27" s="48"/>
      <c r="J27" s="48"/>
      <c r="K27" s="48"/>
      <c r="L27" s="6"/>
      <c r="M27" s="17"/>
      <c r="N27" s="6"/>
      <c r="O27" s="6"/>
      <c r="P27" s="6"/>
      <c r="Q27" s="6"/>
      <c r="R27" s="6"/>
      <c r="S27" s="6"/>
      <c r="T27" s="6"/>
      <c r="U27" s="6"/>
      <c r="V27" s="6"/>
      <c r="W27" s="6"/>
      <c r="X27" s="6"/>
      <c r="Y27" s="6"/>
      <c r="Z27" s="6"/>
      <c r="AA27" s="6"/>
      <c r="AB27" s="6"/>
      <c r="AC27" s="6"/>
      <c r="AD27" s="6"/>
      <c r="AE27" s="18"/>
    </row>
    <row r="28" spans="2:31" ht="14.25" customHeight="1">
      <c r="B28" s="3"/>
      <c r="C28" s="17"/>
      <c r="D28" s="17"/>
      <c r="E28" s="48"/>
      <c r="F28" s="52"/>
      <c r="G28" s="53"/>
      <c r="H28" s="48"/>
      <c r="I28" s="48"/>
      <c r="J28" s="48"/>
      <c r="K28" s="484">
        <f>VLOOKUP(S32,データテーブル!B26:F32,3,FALSE)</f>
        <v>3.3439999999999998E-2</v>
      </c>
      <c r="L28" s="485"/>
      <c r="M28" s="242" t="s">
        <v>50</v>
      </c>
      <c r="N28" s="17"/>
      <c r="O28" s="17"/>
      <c r="P28" s="6"/>
      <c r="Q28" s="6"/>
      <c r="R28" s="6"/>
      <c r="S28" s="6"/>
      <c r="T28" s="6"/>
      <c r="U28" s="6"/>
      <c r="V28" s="6"/>
      <c r="W28" s="6"/>
      <c r="X28" s="6"/>
      <c r="Y28" s="6"/>
      <c r="Z28" s="6"/>
      <c r="AA28" s="6"/>
      <c r="AB28" s="6"/>
      <c r="AC28" s="6"/>
      <c r="AD28" s="6"/>
      <c r="AE28" s="18"/>
    </row>
    <row r="29" spans="2:31" ht="14.25" customHeight="1">
      <c r="B29" s="3"/>
      <c r="C29" s="17"/>
      <c r="D29" s="17"/>
      <c r="E29" s="48"/>
      <c r="F29" s="52"/>
      <c r="G29" s="55"/>
      <c r="H29" s="48"/>
      <c r="I29" s="48"/>
      <c r="J29" s="266"/>
      <c r="K29" s="48"/>
      <c r="L29" s="48"/>
      <c r="M29" s="17"/>
      <c r="N29" s="17"/>
      <c r="O29" s="17"/>
      <c r="P29" s="6"/>
      <c r="Q29" s="6"/>
      <c r="R29" s="6"/>
      <c r="S29" s="6"/>
      <c r="T29" s="6"/>
      <c r="U29" s="6"/>
      <c r="V29" s="6"/>
      <c r="W29" s="6"/>
      <c r="X29" s="6"/>
      <c r="Y29" s="6"/>
      <c r="Z29" s="6"/>
      <c r="AA29" s="6"/>
      <c r="AB29" s="6"/>
      <c r="AC29" s="6"/>
      <c r="AD29" s="6"/>
      <c r="AE29" s="18"/>
    </row>
    <row r="30" spans="2:31" ht="14.25" customHeight="1">
      <c r="B30" s="3"/>
      <c r="C30" s="56"/>
      <c r="D30" s="17"/>
      <c r="E30" s="57"/>
      <c r="F30" s="57"/>
      <c r="G30" s="48"/>
      <c r="H30" s="58"/>
      <c r="I30" s="48"/>
      <c r="J30" s="59"/>
      <c r="K30" s="60"/>
      <c r="L30" s="60"/>
      <c r="M30" s="62"/>
      <c r="N30" s="62"/>
      <c r="O30" s="17"/>
      <c r="P30" s="6"/>
      <c r="Q30" s="6"/>
      <c r="R30" s="6"/>
      <c r="S30" s="6"/>
      <c r="T30" s="6"/>
      <c r="U30" s="6"/>
      <c r="V30" s="6"/>
      <c r="W30" s="6"/>
      <c r="X30" s="6"/>
      <c r="Y30" s="6"/>
      <c r="Z30" s="6"/>
      <c r="AA30" s="6"/>
      <c r="AB30" s="6"/>
      <c r="AC30" s="6"/>
      <c r="AD30" s="6"/>
      <c r="AE30" s="18"/>
    </row>
    <row r="31" spans="2:31" ht="14.25" customHeight="1">
      <c r="B31" s="3"/>
      <c r="C31" s="63"/>
      <c r="D31" s="17"/>
      <c r="E31" s="64"/>
      <c r="F31" s="64"/>
      <c r="G31" s="48"/>
      <c r="H31" s="58"/>
      <c r="I31" s="48"/>
      <c r="J31" s="65"/>
      <c r="K31" s="66"/>
      <c r="L31" s="48"/>
      <c r="M31" s="17"/>
      <c r="N31" s="17"/>
      <c r="O31" s="17"/>
      <c r="P31" s="6"/>
      <c r="Q31" s="6"/>
      <c r="R31" s="6"/>
      <c r="S31" s="6"/>
      <c r="T31" s="6"/>
      <c r="U31" s="6"/>
      <c r="V31" s="6"/>
      <c r="W31" s="6"/>
      <c r="X31" s="6"/>
      <c r="Y31" s="6"/>
      <c r="Z31" s="6"/>
      <c r="AA31" s="6"/>
      <c r="AB31" s="6"/>
      <c r="AC31" s="6"/>
      <c r="AD31" s="6"/>
      <c r="AE31" s="18"/>
    </row>
    <row r="32" spans="2:31" ht="14.25" customHeight="1">
      <c r="B32" s="3"/>
      <c r="C32" s="67"/>
      <c r="D32" s="68"/>
      <c r="E32" s="109"/>
      <c r="F32" s="109"/>
      <c r="G32" s="69"/>
      <c r="H32" s="288"/>
      <c r="I32" s="288"/>
      <c r="J32" s="48"/>
      <c r="K32" s="48"/>
      <c r="N32" s="391" t="s">
        <v>51</v>
      </c>
      <c r="O32" s="383"/>
      <c r="P32" s="383"/>
      <c r="Q32" s="383"/>
      <c r="R32" s="383"/>
      <c r="S32" s="380" t="s">
        <v>104</v>
      </c>
      <c r="T32" s="380"/>
      <c r="U32" s="380"/>
      <c r="V32" s="380"/>
      <c r="W32" s="380"/>
      <c r="X32" s="380"/>
      <c r="Y32" s="380"/>
      <c r="Z32" s="381"/>
      <c r="AA32" s="381"/>
      <c r="AB32" s="17"/>
      <c r="AC32" s="6"/>
      <c r="AD32" s="82"/>
      <c r="AE32" s="18"/>
    </row>
    <row r="33" spans="2:33" ht="14.25" customHeight="1">
      <c r="B33" s="3"/>
      <c r="C33" s="268"/>
      <c r="E33" s="48"/>
      <c r="F33" s="286"/>
      <c r="G33" s="486">
        <f>VLOOKUP(S32,データテーブル!B26:F32,4,FALSE)</f>
        <v>0.502</v>
      </c>
      <c r="H33" s="487"/>
      <c r="I33" s="70" t="s">
        <v>55</v>
      </c>
      <c r="J33" s="48"/>
      <c r="K33" s="38"/>
      <c r="L33" s="246"/>
      <c r="N33" s="383" t="s">
        <v>53</v>
      </c>
      <c r="O33" s="383"/>
      <c r="P33" s="383"/>
      <c r="Q33" s="383"/>
      <c r="R33" s="383"/>
      <c r="S33" s="259"/>
      <c r="T33" s="285">
        <v>1</v>
      </c>
      <c r="U33" s="277" t="s">
        <v>54</v>
      </c>
      <c r="V33" s="382">
        <v>1000</v>
      </c>
      <c r="W33" s="382"/>
      <c r="X33" s="321" t="str">
        <f>IF(T38=0.001,"水平勾配",IF(T38=0.005,"標準勾配",""))</f>
        <v/>
      </c>
      <c r="Y33" s="383"/>
      <c r="Z33" s="383"/>
      <c r="AA33" s="383"/>
      <c r="AB33" s="17"/>
      <c r="AC33" s="6"/>
      <c r="AD33" s="82"/>
      <c r="AE33" s="18"/>
    </row>
    <row r="34" spans="2:33" ht="14.25" customHeight="1">
      <c r="B34" s="3"/>
      <c r="C34" s="17"/>
      <c r="D34" s="17"/>
      <c r="E34" s="17"/>
      <c r="F34" s="17"/>
      <c r="G34" s="17"/>
      <c r="H34" s="17"/>
      <c r="I34" s="385"/>
      <c r="J34" s="385"/>
      <c r="K34" s="6"/>
      <c r="M34" s="38"/>
      <c r="N34" s="249" t="str">
        <f>IF(N33="高排水　VP100","たてといの長さ","")</f>
        <v/>
      </c>
      <c r="O34" s="38"/>
      <c r="P34" s="38"/>
      <c r="Q34" s="259"/>
      <c r="R34" s="488"/>
      <c r="S34" s="488"/>
      <c r="T34" s="81"/>
      <c r="U34" s="6"/>
      <c r="X34" s="6"/>
      <c r="Y34" s="6"/>
      <c r="Z34" s="6"/>
      <c r="AA34" s="6"/>
      <c r="AB34" s="6"/>
      <c r="AC34" s="6"/>
      <c r="AD34" s="6"/>
      <c r="AE34" s="18"/>
    </row>
    <row r="35" spans="2:33" ht="14.25" customHeight="1">
      <c r="B35" s="3"/>
      <c r="C35" s="17"/>
      <c r="D35" s="17"/>
      <c r="E35" s="48"/>
      <c r="F35" s="48"/>
      <c r="G35" s="48"/>
      <c r="H35" s="48"/>
      <c r="I35" s="48"/>
      <c r="J35" s="48"/>
      <c r="K35" s="48"/>
      <c r="M35" s="38"/>
      <c r="N35" s="38"/>
      <c r="O35" s="38"/>
      <c r="P35" s="38"/>
      <c r="Q35" s="259"/>
      <c r="R35" s="488"/>
      <c r="S35" s="488"/>
      <c r="T35" s="81"/>
      <c r="U35" s="6"/>
      <c r="X35" s="6"/>
      <c r="Y35" s="6"/>
      <c r="AD35" s="264"/>
      <c r="AE35" s="18"/>
    </row>
    <row r="36" spans="2:33" ht="6.75" customHeight="1">
      <c r="B36" s="3"/>
      <c r="C36" s="17"/>
      <c r="D36" s="17"/>
      <c r="E36" s="48"/>
      <c r="F36" s="17"/>
      <c r="G36" s="48"/>
      <c r="H36" s="48"/>
      <c r="I36" s="17"/>
      <c r="J36" s="17"/>
      <c r="K36" s="17"/>
      <c r="L36" s="17"/>
      <c r="M36" s="17"/>
      <c r="N36" s="17"/>
      <c r="Q36" s="4"/>
      <c r="R36" s="4"/>
      <c r="S36" s="4"/>
      <c r="T36" s="4"/>
      <c r="U36" s="4"/>
      <c r="V36" s="294"/>
      <c r="W36" s="294"/>
      <c r="X36" s="294"/>
      <c r="Y36" s="294"/>
      <c r="Z36" s="294"/>
      <c r="AA36" s="294"/>
      <c r="AB36" s="4"/>
      <c r="AC36" s="4"/>
      <c r="AD36" s="4"/>
      <c r="AE36" s="18"/>
    </row>
    <row r="37" spans="2:33" ht="14.25" customHeight="1">
      <c r="B37" s="3"/>
      <c r="C37" s="387" t="s">
        <v>58</v>
      </c>
      <c r="D37" s="387"/>
      <c r="E37" s="473"/>
      <c r="F37" s="473"/>
      <c r="G37" s="476" t="s">
        <v>59</v>
      </c>
      <c r="H37" s="476"/>
      <c r="I37" s="476"/>
      <c r="J37" s="476"/>
      <c r="K37" s="476"/>
      <c r="L37" s="476"/>
      <c r="M37" s="386" t="s">
        <v>40</v>
      </c>
      <c r="N37" s="489">
        <f>K28</f>
        <v>3.3439999999999998E-2</v>
      </c>
      <c r="O37" s="489"/>
      <c r="P37" s="489"/>
      <c r="Q37" s="489"/>
      <c r="R37" s="386" t="s">
        <v>40</v>
      </c>
      <c r="S37" s="490">
        <f>ROUND(N37/N38,5)</f>
        <v>6.6610000000000003E-2</v>
      </c>
      <c r="T37" s="490"/>
      <c r="U37" s="490"/>
      <c r="V37" s="38"/>
      <c r="W37" s="38"/>
      <c r="X37" s="38"/>
      <c r="Y37" s="45"/>
      <c r="Z37" s="45"/>
      <c r="AA37" s="45"/>
      <c r="AB37" s="45"/>
      <c r="AC37" s="45"/>
      <c r="AD37" s="45"/>
      <c r="AE37" s="18"/>
    </row>
    <row r="38" spans="2:33" ht="14.4">
      <c r="B38" s="3"/>
      <c r="C38" s="387"/>
      <c r="D38" s="387"/>
      <c r="E38" s="473"/>
      <c r="F38" s="473"/>
      <c r="G38" s="466" t="s">
        <v>60</v>
      </c>
      <c r="H38" s="466"/>
      <c r="I38" s="466"/>
      <c r="J38" s="466"/>
      <c r="K38" s="466"/>
      <c r="L38" s="42"/>
      <c r="M38" s="387"/>
      <c r="N38" s="492">
        <f>G33</f>
        <v>0.502</v>
      </c>
      <c r="O38" s="492"/>
      <c r="P38" s="492"/>
      <c r="Q38" s="492"/>
      <c r="R38" s="387"/>
      <c r="S38" s="490"/>
      <c r="T38" s="490"/>
      <c r="U38" s="490"/>
      <c r="V38" s="38"/>
      <c r="W38" s="38"/>
      <c r="X38" s="38"/>
      <c r="Y38" s="45"/>
      <c r="Z38" s="45"/>
      <c r="AA38" s="45"/>
      <c r="AB38" s="45"/>
      <c r="AC38" s="45"/>
      <c r="AD38" s="45"/>
      <c r="AE38" s="18"/>
    </row>
    <row r="39" spans="2:33" ht="6" customHeight="1">
      <c r="B39" s="3"/>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45"/>
      <c r="AC39" s="45"/>
      <c r="AD39" s="45"/>
      <c r="AE39" s="18"/>
    </row>
    <row r="40" spans="2:33" ht="14.4">
      <c r="B40" s="3"/>
      <c r="C40" s="472" t="s">
        <v>61</v>
      </c>
      <c r="D40" s="473"/>
      <c r="E40" s="286">
        <v>1</v>
      </c>
      <c r="F40" s="474" t="s">
        <v>62</v>
      </c>
      <c r="G40" s="473"/>
      <c r="H40" s="48" t="s">
        <v>63</v>
      </c>
      <c r="I40" s="48"/>
      <c r="J40" s="48"/>
      <c r="K40" s="475" t="s">
        <v>40</v>
      </c>
      <c r="L40" s="273">
        <v>1</v>
      </c>
      <c r="M40" s="414" t="s">
        <v>64</v>
      </c>
      <c r="N40" s="414">
        <f>N37</f>
        <v>3.3439999999999998E-2</v>
      </c>
      <c r="O40" s="414"/>
      <c r="P40" s="414" t="s">
        <v>64</v>
      </c>
      <c r="Q40" s="411">
        <v>100</v>
      </c>
      <c r="R40" s="411"/>
      <c r="S40" s="37" t="s">
        <v>42</v>
      </c>
      <c r="T40" s="494">
        <f>S37</f>
        <v>6.6610000000000003E-2</v>
      </c>
      <c r="U40" s="494"/>
      <c r="V40" s="37" t="s">
        <v>42</v>
      </c>
      <c r="W40" s="402">
        <f>ROUND(T33/V33,3)</f>
        <v>1E-3</v>
      </c>
      <c r="X40" s="402"/>
      <c r="Y40" s="403" t="s">
        <v>40</v>
      </c>
      <c r="Z40" s="495">
        <f>ROUNDDOWN((L40/L41)*N40*((Q40*T40*SQRT(W40))/(Q41+SQRT(T41))),5)</f>
        <v>1.0030000000000001E-2</v>
      </c>
      <c r="AA40" s="496"/>
      <c r="AB40" s="496"/>
      <c r="AC40" s="402" t="s">
        <v>65</v>
      </c>
      <c r="AD40" s="387"/>
      <c r="AE40" s="18"/>
    </row>
    <row r="41" spans="2:33" ht="14.4">
      <c r="B41" s="3"/>
      <c r="C41" s="473"/>
      <c r="D41" s="473"/>
      <c r="E41" s="110" t="s">
        <v>66</v>
      </c>
      <c r="F41" s="473"/>
      <c r="G41" s="473"/>
      <c r="H41" s="40" t="s">
        <v>67</v>
      </c>
      <c r="I41" s="40" t="s">
        <v>68</v>
      </c>
      <c r="J41" s="40"/>
      <c r="K41" s="472"/>
      <c r="L41" s="111">
        <v>1.5</v>
      </c>
      <c r="M41" s="414"/>
      <c r="N41" s="414"/>
      <c r="O41" s="414"/>
      <c r="P41" s="414"/>
      <c r="Q41" s="420">
        <v>0.21</v>
      </c>
      <c r="R41" s="420"/>
      <c r="S41" s="75" t="s">
        <v>69</v>
      </c>
      <c r="T41" s="491">
        <f>S37</f>
        <v>6.6610000000000003E-2</v>
      </c>
      <c r="U41" s="491"/>
      <c r="V41" s="41"/>
      <c r="W41" s="41"/>
      <c r="X41" s="41"/>
      <c r="Y41" s="402"/>
      <c r="Z41" s="496"/>
      <c r="AA41" s="496"/>
      <c r="AB41" s="496"/>
      <c r="AC41" s="387"/>
      <c r="AD41" s="387"/>
      <c r="AE41" s="18"/>
    </row>
    <row r="42" spans="2:33" ht="8.25" customHeight="1">
      <c r="B42" s="3"/>
      <c r="C42" s="287"/>
      <c r="D42" s="287"/>
      <c r="E42" s="286"/>
      <c r="F42" s="287"/>
      <c r="G42" s="287"/>
      <c r="H42" s="48"/>
      <c r="I42" s="48"/>
      <c r="J42" s="48"/>
      <c r="K42" s="286"/>
      <c r="L42" s="112"/>
      <c r="M42" s="275"/>
      <c r="N42" s="275"/>
      <c r="O42" s="275"/>
      <c r="P42" s="275"/>
      <c r="Q42" s="273"/>
      <c r="R42" s="273"/>
      <c r="S42" s="78"/>
      <c r="T42" s="269"/>
      <c r="U42" s="269"/>
      <c r="V42" s="37"/>
      <c r="W42" s="37"/>
      <c r="X42" s="37"/>
      <c r="Y42" s="269"/>
      <c r="Z42" s="287"/>
      <c r="AA42" s="287"/>
      <c r="AB42" s="287"/>
      <c r="AC42" s="267"/>
      <c r="AD42" s="267"/>
      <c r="AE42" s="18"/>
    </row>
    <row r="43" spans="2:33" ht="14.4">
      <c r="B43" s="3"/>
      <c r="S43" s="421" t="s">
        <v>70</v>
      </c>
      <c r="T43" s="363"/>
      <c r="U43" s="363"/>
      <c r="V43" s="363"/>
      <c r="W43" s="363"/>
      <c r="X43" s="363"/>
      <c r="Y43" s="363"/>
      <c r="Z43" s="415">
        <f>ROUNDDOWN(Z40*1000,1)</f>
        <v>10</v>
      </c>
      <c r="AA43" s="415"/>
      <c r="AB43" s="37" t="s">
        <v>48</v>
      </c>
      <c r="AC43" s="81"/>
      <c r="AD43" s="82"/>
      <c r="AE43" s="83"/>
      <c r="AG43" s="238"/>
    </row>
    <row r="44" spans="2:33" ht="14.4">
      <c r="B44" s="3"/>
      <c r="C44" s="268" t="s">
        <v>71</v>
      </c>
      <c r="D44" s="84"/>
      <c r="E44" s="85"/>
      <c r="F44" s="85"/>
      <c r="G44" s="85"/>
      <c r="H44" s="48"/>
      <c r="I44" s="86"/>
      <c r="J44" s="17"/>
      <c r="K44" s="17"/>
      <c r="L44" s="17"/>
      <c r="M44" s="259" t="s">
        <v>97</v>
      </c>
      <c r="P44" s="6"/>
      <c r="R44" s="6"/>
      <c r="S44" s="6"/>
      <c r="U44" s="6"/>
      <c r="V44" s="6"/>
      <c r="W44" s="6"/>
      <c r="X44" s="6"/>
      <c r="Y44" s="6"/>
      <c r="Z44" s="463">
        <f>IF(U15="一般",ROUNDDOWN((Z43*3600)/N15,0),ROUNDDOWN(((Z43*3600)/N15)/1.25,0))</f>
        <v>257</v>
      </c>
      <c r="AA44" s="464"/>
      <c r="AB44" s="407" t="s">
        <v>50</v>
      </c>
      <c r="AC44" s="408"/>
      <c r="AD44" s="6"/>
      <c r="AE44" s="18"/>
    </row>
    <row r="45" spans="2:33" ht="14.4">
      <c r="B45" s="3"/>
      <c r="D45" s="17"/>
      <c r="E45" s="17"/>
      <c r="F45" s="17"/>
      <c r="G45" s="48"/>
      <c r="H45" s="48"/>
      <c r="I45" s="90"/>
      <c r="J45" s="17"/>
      <c r="K45" s="17"/>
      <c r="L45" s="17"/>
      <c r="O45" s="17"/>
      <c r="P45" s="6"/>
      <c r="Q45" s="6"/>
      <c r="U45" s="245" t="s">
        <v>105</v>
      </c>
      <c r="V45" s="493" t="s">
        <v>106</v>
      </c>
      <c r="W45" s="493"/>
      <c r="X45" s="493"/>
      <c r="Y45" s="493"/>
      <c r="Z45" s="493"/>
      <c r="AA45" s="493"/>
      <c r="AB45" s="493"/>
      <c r="AC45" s="493"/>
      <c r="AD45" s="88"/>
      <c r="AE45" s="18"/>
    </row>
    <row r="46" spans="2:33" ht="14.4">
      <c r="B46" s="3"/>
      <c r="C46" s="17"/>
      <c r="D46" s="17"/>
      <c r="E46" s="113"/>
      <c r="F46" s="17"/>
      <c r="G46" s="92"/>
      <c r="H46" s="48"/>
      <c r="I46" s="17"/>
      <c r="J46" s="114"/>
      <c r="K46" s="84"/>
      <c r="L46" s="17"/>
      <c r="M46" s="17"/>
      <c r="T46" s="253" t="s">
        <v>107</v>
      </c>
      <c r="U46" s="499">
        <v>8</v>
      </c>
      <c r="V46" s="499"/>
      <c r="W46" s="271" t="s">
        <v>108</v>
      </c>
      <c r="X46" s="254" t="s">
        <v>109</v>
      </c>
      <c r="Y46" s="254">
        <f>VLOOKUP(V45,'データテーブル4(高排水)'!B21:G24,6,FALSE)</f>
        <v>8</v>
      </c>
      <c r="Z46" s="254" t="s">
        <v>110</v>
      </c>
      <c r="AA46" s="255"/>
      <c r="AB46" s="79"/>
      <c r="AE46" s="18"/>
    </row>
    <row r="47" spans="2:33" ht="14.4">
      <c r="B47" s="3"/>
      <c r="C47" s="17"/>
      <c r="D47" s="94"/>
      <c r="E47" s="48"/>
      <c r="F47" s="48"/>
      <c r="G47" s="95"/>
      <c r="H47" s="48"/>
      <c r="I47" s="48"/>
      <c r="J47" s="470">
        <f>T32</f>
        <v>0</v>
      </c>
      <c r="K47" s="471"/>
      <c r="L47" s="48" t="s">
        <v>73</v>
      </c>
      <c r="M47" s="48"/>
      <c r="N47" s="17"/>
      <c r="O47" s="17"/>
      <c r="P47" s="6"/>
      <c r="Q47" s="6"/>
      <c r="R47" s="115" t="s">
        <v>77</v>
      </c>
      <c r="S47" s="115"/>
      <c r="T47" s="115"/>
      <c r="U47" s="115"/>
      <c r="V47" s="115"/>
      <c r="W47" s="115"/>
      <c r="X47" s="115"/>
      <c r="Y47" s="478">
        <f>VLOOKUP(V45,データテーブル!H5:J39,3,FALSE)</f>
        <v>122.7</v>
      </c>
      <c r="Z47" s="478"/>
      <c r="AA47" s="478"/>
      <c r="AB47" s="37" t="s">
        <v>78</v>
      </c>
      <c r="AC47" s="115"/>
      <c r="AD47" s="6"/>
      <c r="AE47" s="18"/>
    </row>
    <row r="48" spans="2:33" ht="14.4">
      <c r="B48" s="3"/>
      <c r="C48" s="17"/>
      <c r="D48" s="48"/>
      <c r="E48" s="48"/>
      <c r="F48" s="48"/>
      <c r="G48" s="48"/>
      <c r="H48" s="48"/>
      <c r="I48" s="38"/>
      <c r="J48" s="266"/>
      <c r="K48" s="61"/>
      <c r="L48" s="61"/>
      <c r="M48" s="61"/>
      <c r="N48" s="17"/>
      <c r="O48" s="17"/>
      <c r="P48" s="6"/>
      <c r="Q48" s="6"/>
      <c r="R48" s="6"/>
      <c r="S48" t="s">
        <v>101</v>
      </c>
      <c r="AB48" s="423">
        <v>1</v>
      </c>
      <c r="AC48" s="423"/>
      <c r="AD48" s="6"/>
      <c r="AE48" s="18"/>
    </row>
    <row r="49" spans="2:33" ht="14.4">
      <c r="B49" s="3"/>
      <c r="C49" s="268"/>
      <c r="D49" s="48"/>
      <c r="E49" s="48"/>
      <c r="F49" s="48"/>
      <c r="G49" s="48"/>
      <c r="H49" s="48"/>
      <c r="I49" s="48"/>
      <c r="J49" s="48"/>
      <c r="K49" s="66"/>
      <c r="L49" s="48"/>
      <c r="M49" s="48"/>
      <c r="N49" s="62"/>
      <c r="O49" s="17"/>
      <c r="Q49" s="259"/>
      <c r="R49" s="259"/>
      <c r="S49" s="259"/>
      <c r="U49" s="259"/>
      <c r="V49" s="259"/>
      <c r="W49" s="259"/>
      <c r="X49" s="243" t="s">
        <v>82</v>
      </c>
      <c r="Y49" s="424">
        <f>IF(AND(V45="高排水　VP100",U46&lt;8,U46&gt;=6),41.4,(IF(U46&lt;Y46,"",ROUNDDOWN(VLOOKUP(V45,'データテーブル4(高排水)'!B21:D29,3,FALSE)/AB48,1))))</f>
        <v>76.7</v>
      </c>
      <c r="Z49" s="424"/>
      <c r="AA49" s="424"/>
      <c r="AB49" s="37" t="s">
        <v>48</v>
      </c>
      <c r="AC49" s="45"/>
      <c r="AD49" s="6"/>
      <c r="AE49" s="18"/>
      <c r="AG49" s="238"/>
    </row>
    <row r="50" spans="2:33" ht="14.4">
      <c r="B50" s="96"/>
      <c r="C50" s="17"/>
      <c r="D50" s="497">
        <f>Y47</f>
        <v>122.7</v>
      </c>
      <c r="E50" s="498"/>
      <c r="F50" s="45" t="s">
        <v>74</v>
      </c>
      <c r="G50" s="45"/>
      <c r="H50" s="48"/>
      <c r="I50" s="48"/>
      <c r="J50" s="48"/>
      <c r="K50" s="48"/>
      <c r="L50" s="48"/>
      <c r="M50" s="48"/>
      <c r="N50" s="259" t="s">
        <v>102</v>
      </c>
      <c r="R50" s="6"/>
      <c r="S50" s="6"/>
      <c r="U50" s="6"/>
      <c r="V50" s="6"/>
      <c r="W50" s="6"/>
      <c r="X50" s="6"/>
      <c r="Y50" s="6"/>
      <c r="Z50" s="425">
        <f>IF(U15="一般",ROUNDDOWN((Y49*3600)/N15,0),(ROUNDDOWN((Y49*3600)/N15,0))/1.25)</f>
        <v>1972</v>
      </c>
      <c r="AA50" s="426"/>
      <c r="AB50" s="271" t="s">
        <v>50</v>
      </c>
      <c r="AC50" s="272"/>
      <c r="AD50" s="262"/>
      <c r="AE50" s="18"/>
    </row>
    <row r="51" spans="2:33">
      <c r="B51" s="96"/>
      <c r="C51" s="6"/>
      <c r="H51" s="45"/>
      <c r="I51" s="45"/>
      <c r="J51" s="45"/>
      <c r="K51" s="45"/>
      <c r="L51" s="45"/>
      <c r="M51" s="45"/>
      <c r="AE51" s="18"/>
    </row>
    <row r="52" spans="2:33">
      <c r="B52" s="96"/>
      <c r="AE52" s="18"/>
    </row>
    <row r="53" spans="2:33">
      <c r="B53" s="96"/>
      <c r="I53" s="4"/>
      <c r="J53" s="294"/>
      <c r="AE53" s="18"/>
    </row>
    <row r="54" spans="2:33">
      <c r="B54" s="96"/>
      <c r="D54" s="6"/>
      <c r="E54" s="6"/>
      <c r="F54" s="6"/>
      <c r="G54" s="6"/>
      <c r="H54" s="6"/>
      <c r="I54" s="6"/>
      <c r="J54" s="6"/>
      <c r="O54" t="s">
        <v>111</v>
      </c>
      <c r="P54" s="99" t="s">
        <v>40</v>
      </c>
      <c r="Q54" s="239" t="s">
        <v>112</v>
      </c>
      <c r="R54" s="45"/>
      <c r="S54" s="45"/>
      <c r="T54" s="45"/>
      <c r="U54" s="45"/>
      <c r="V54" s="45"/>
      <c r="W54" s="45"/>
      <c r="X54" s="45"/>
      <c r="Y54" s="45"/>
      <c r="Z54" s="45"/>
      <c r="AA54" s="278"/>
      <c r="AB54" s="45"/>
      <c r="AC54" s="45"/>
      <c r="AD54" s="45"/>
      <c r="AE54" s="18"/>
    </row>
    <row r="55" spans="2:33" ht="14.4">
      <c r="B55" s="96"/>
      <c r="C55" s="270"/>
      <c r="D55" s="6"/>
      <c r="E55" s="6"/>
      <c r="F55" s="6"/>
      <c r="G55" s="6"/>
      <c r="H55" s="6"/>
      <c r="I55" s="6"/>
      <c r="K55" s="262"/>
      <c r="L55" s="97"/>
      <c r="M55" s="97"/>
      <c r="N55" s="97"/>
      <c r="O55" s="238"/>
      <c r="P55" s="99" t="s">
        <v>40</v>
      </c>
      <c r="Q55" s="440">
        <v>0.6</v>
      </c>
      <c r="R55" s="476"/>
      <c r="S55" s="45" t="s">
        <v>42</v>
      </c>
      <c r="T55" s="395">
        <f>Y47</f>
        <v>122.7</v>
      </c>
      <c r="U55" s="388"/>
      <c r="V55" s="278" t="s">
        <v>42</v>
      </c>
      <c r="W55" s="38"/>
      <c r="X55" s="282">
        <v>2</v>
      </c>
      <c r="Y55" s="278" t="s">
        <v>42</v>
      </c>
      <c r="Z55" s="440">
        <v>980</v>
      </c>
      <c r="AA55" s="440"/>
      <c r="AB55" s="45" t="s">
        <v>42</v>
      </c>
      <c r="AC55" s="477">
        <f>J47</f>
        <v>0</v>
      </c>
      <c r="AD55" s="440"/>
      <c r="AE55" s="18"/>
    </row>
    <row r="56" spans="2:33">
      <c r="B56" s="96"/>
      <c r="C56" s="6"/>
      <c r="K56" s="6"/>
      <c r="L56" s="6"/>
      <c r="M56" s="6"/>
      <c r="P56" s="100" t="s">
        <v>40</v>
      </c>
      <c r="Q56" s="443">
        <f>ROUNDDOWN(Q55*T55*SQRT(X55*Z55*AC55),0)</f>
        <v>0</v>
      </c>
      <c r="R56" s="443"/>
      <c r="S56" s="37" t="s">
        <v>100</v>
      </c>
      <c r="T56" s="37"/>
      <c r="U56" s="45"/>
      <c r="AD56" s="6"/>
      <c r="AE56" s="18"/>
    </row>
    <row r="57" spans="2:33">
      <c r="B57" s="96"/>
      <c r="C57" s="6"/>
      <c r="J57" s="38"/>
      <c r="K57" s="38"/>
      <c r="L57" s="38"/>
      <c r="M57" s="38"/>
      <c r="N57" s="38"/>
      <c r="O57" s="38"/>
      <c r="P57" s="500" t="s">
        <v>113</v>
      </c>
      <c r="Q57" s="500"/>
      <c r="R57" s="500"/>
      <c r="S57" s="500"/>
      <c r="T57" s="500"/>
      <c r="U57" s="500"/>
      <c r="V57" s="500"/>
      <c r="W57" s="500"/>
      <c r="X57" s="500"/>
      <c r="Y57" s="500"/>
      <c r="Z57" s="501">
        <f>ROUNDDOWN((Q56/1000)/AB48,1)</f>
        <v>0</v>
      </c>
      <c r="AA57" s="501"/>
      <c r="AB57" s="37" t="s">
        <v>48</v>
      </c>
      <c r="AC57" s="45"/>
      <c r="AD57" s="6"/>
      <c r="AE57" s="18"/>
    </row>
    <row r="58" spans="2:33" ht="14.4">
      <c r="B58" s="3"/>
      <c r="C58" s="17"/>
      <c r="D58" s="17"/>
      <c r="E58" s="17"/>
      <c r="F58" s="17"/>
      <c r="G58" s="17"/>
      <c r="H58" s="17"/>
      <c r="I58" s="48"/>
      <c r="J58" s="48"/>
      <c r="K58" s="48"/>
      <c r="L58" s="6"/>
      <c r="M58" s="17"/>
      <c r="R58" s="4"/>
      <c r="S58" s="4"/>
      <c r="T58" s="4"/>
      <c r="U58" s="264"/>
      <c r="V58" s="4"/>
      <c r="W58" s="4"/>
      <c r="X58" s="4"/>
      <c r="Y58" s="291" t="s">
        <v>102</v>
      </c>
      <c r="Z58" s="425">
        <f>IF(U15="一般",ROUNDDOWN((Z57*3600)/N15,0),(ROUNDDOWN((Z57*3600)/N15,0))/1.25)</f>
        <v>0</v>
      </c>
      <c r="AA58" s="426"/>
      <c r="AB58" s="407" t="s">
        <v>50</v>
      </c>
      <c r="AC58" s="408"/>
      <c r="AD58" s="6"/>
      <c r="AE58" s="18"/>
    </row>
    <row r="59" spans="2:33">
      <c r="B59" s="96"/>
      <c r="C59" s="82" t="s">
        <v>103</v>
      </c>
      <c r="D59" s="6"/>
      <c r="E59" s="6"/>
      <c r="F59" s="6"/>
      <c r="G59" s="6"/>
      <c r="H59" s="6"/>
      <c r="I59" s="6"/>
      <c r="J59" s="6"/>
      <c r="K59" s="6"/>
      <c r="L59" s="6"/>
      <c r="M59" s="6"/>
      <c r="N59" s="6"/>
      <c r="O59" s="6"/>
      <c r="W59" s="6"/>
      <c r="X59" s="6"/>
      <c r="Y59" s="6"/>
      <c r="Z59" s="6"/>
      <c r="AA59" s="6"/>
      <c r="AB59" s="6"/>
      <c r="AC59" s="6"/>
      <c r="AD59" s="6"/>
      <c r="AE59" s="18"/>
    </row>
    <row r="60" spans="2:33">
      <c r="B60" s="96"/>
      <c r="C60" s="82"/>
      <c r="D60" s="6"/>
      <c r="E60" s="435" t="s">
        <v>85</v>
      </c>
      <c r="F60" s="435"/>
      <c r="G60" s="436">
        <f>N24</f>
        <v>3.8888888888888893</v>
      </c>
      <c r="H60" s="436"/>
      <c r="I60" s="37" t="s">
        <v>48</v>
      </c>
      <c r="J60" s="81"/>
      <c r="K60" s="81"/>
      <c r="L60" s="415" t="s">
        <v>86</v>
      </c>
      <c r="M60" s="415"/>
      <c r="N60" s="415"/>
      <c r="O60" s="415"/>
      <c r="P60" s="415"/>
      <c r="Q60" s="483">
        <f>Z43</f>
        <v>10</v>
      </c>
      <c r="R60" s="483"/>
      <c r="S60" s="37" t="s">
        <v>48</v>
      </c>
      <c r="T60" s="102"/>
      <c r="U60" s="438" t="s">
        <v>87</v>
      </c>
      <c r="V60" s="438"/>
      <c r="W60" s="438"/>
      <c r="X60" s="438"/>
      <c r="Y60" s="438"/>
      <c r="Z60" s="431">
        <f>Y49</f>
        <v>76.7</v>
      </c>
      <c r="AA60" s="431"/>
      <c r="AB60" s="37" t="s">
        <v>48</v>
      </c>
      <c r="AC60" s="102"/>
      <c r="AD60" s="6"/>
      <c r="AE60" s="18"/>
    </row>
    <row r="61" spans="2:33">
      <c r="B61" s="96"/>
      <c r="C61" s="6"/>
      <c r="D61" s="6"/>
      <c r="E61" s="82" t="s">
        <v>85</v>
      </c>
      <c r="F61" s="82"/>
      <c r="G61" s="502">
        <f>N22*1000</f>
        <v>140</v>
      </c>
      <c r="H61" s="502"/>
      <c r="I61" s="81" t="s">
        <v>88</v>
      </c>
      <c r="J61" s="81"/>
      <c r="K61" s="81"/>
      <c r="L61" s="81"/>
      <c r="M61" s="116"/>
      <c r="N61" s="280" t="str">
        <f>IF(N62="",IF(AND(Q60&gt;=G60,Z60&gt;=G60),"軒とい、たて樋共に排水能力条件を満足しています。",(IF(AND(Q60&gt;=G60,G60&gt;Z60),"たて樋の排水能力が不足しています。",(IF(AND(G60&gt;Q60,Z60&gt;=G60),"軒といの排水能力が不足しています。","軒とい、たて樋共に不足しています。"))))),"エラー：")</f>
        <v>軒とい、たて樋共に排水能力条件を満足しています。</v>
      </c>
      <c r="O61" s="281"/>
      <c r="P61" s="281"/>
      <c r="R61" s="281"/>
      <c r="S61" s="281"/>
      <c r="T61" s="281"/>
      <c r="U61" s="281"/>
      <c r="V61" s="281"/>
      <c r="W61" s="281"/>
      <c r="X61" s="281"/>
      <c r="Y61" s="281"/>
      <c r="Z61" s="281"/>
      <c r="AA61" s="281"/>
      <c r="AB61" s="281"/>
      <c r="AC61" s="281"/>
      <c r="AD61" s="6"/>
      <c r="AE61" s="18"/>
    </row>
    <row r="62" spans="2:33">
      <c r="B62" s="96"/>
      <c r="C62" s="82"/>
      <c r="N62" s="248" t="str">
        <f>IF(VLOOKUP(V45,'データテーブル4(高排水)'!B21:M29,HLOOKUP(S32,'データテーブル4(高排水)'!H19:M20,2,FALSE),FALSE)="-","軒といとたてといの組み合わせが対応していません",IF(Y49="","たてとい長さが不足しています",IF(AND(T32&lt;Y32,T33&lt;Y33),"軒樋有効高さ、有効底幅が不足しています",IF(AND(T32&lt;Y32,T33&gt;=Y33),"軒樋有効高さが不足しています",IF(AND(T32&gt;=Y32,T33&lt;Y33),"軒樋有効底幅が不足しています","")))))</f>
        <v/>
      </c>
      <c r="AD62" s="6"/>
      <c r="AE62" s="18"/>
    </row>
    <row r="63" spans="2:33" ht="13.8" thickBot="1">
      <c r="B63" s="96"/>
      <c r="C63" s="6"/>
      <c r="D63" s="103" t="str">
        <f>IF(N61="","","＊この計算書はあくまで参考値です。参考資料としてお取り扱い下さい。")</f>
        <v>＊この計算書はあくまで参考値です。参考資料としてお取り扱い下さい。</v>
      </c>
      <c r="E63" s="6"/>
      <c r="F63" s="6"/>
      <c r="G63" s="6"/>
      <c r="H63" s="6"/>
      <c r="I63" s="6"/>
      <c r="J63" s="6"/>
      <c r="K63" s="6"/>
      <c r="L63" s="6"/>
      <c r="M63" s="6"/>
      <c r="N63" s="6"/>
      <c r="O63" s="6"/>
      <c r="P63" s="6"/>
      <c r="Q63" s="6"/>
      <c r="R63" s="6"/>
      <c r="S63" s="6"/>
      <c r="T63" s="6"/>
      <c r="U63" s="6"/>
      <c r="V63" s="6"/>
      <c r="W63" s="6"/>
      <c r="X63" s="6"/>
      <c r="Y63" s="6"/>
      <c r="Z63" s="6"/>
      <c r="AA63" s="6"/>
      <c r="AB63" s="6"/>
      <c r="AC63" s="6"/>
      <c r="AD63" s="6"/>
      <c r="AE63" s="18"/>
    </row>
    <row r="64" spans="2:33" ht="16.2">
      <c r="B64" s="234" t="s">
        <v>270</v>
      </c>
      <c r="C64" s="216"/>
      <c r="D64" s="217"/>
      <c r="E64" s="216"/>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8"/>
    </row>
    <row r="65" spans="2:31">
      <c r="B65" s="428"/>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30"/>
    </row>
    <row r="66" spans="2:31" ht="13.8" thickBot="1">
      <c r="B66" s="219"/>
      <c r="C66" s="220"/>
      <c r="D66" s="221"/>
      <c r="E66" s="222"/>
      <c r="F66" s="221"/>
      <c r="G66" s="221"/>
      <c r="H66" s="221"/>
      <c r="I66" s="221"/>
      <c r="J66" s="221"/>
      <c r="K66" s="221"/>
      <c r="L66" s="221"/>
      <c r="M66" s="221"/>
      <c r="N66" s="221"/>
      <c r="O66" s="221"/>
      <c r="P66" s="223"/>
      <c r="Q66" s="221"/>
      <c r="R66" s="221"/>
      <c r="S66" s="221"/>
      <c r="T66" s="221"/>
      <c r="U66" s="221"/>
      <c r="V66" s="221"/>
      <c r="W66" s="221"/>
      <c r="X66" s="221"/>
      <c r="Y66" s="221"/>
      <c r="Z66" s="221"/>
      <c r="AA66" s="220"/>
      <c r="AB66" s="220"/>
      <c r="AC66" s="220"/>
      <c r="AD66" s="220"/>
      <c r="AE66" s="224"/>
    </row>
    <row r="67" spans="2:31">
      <c r="B67" s="45"/>
      <c r="C67" s="45"/>
      <c r="D67" s="211"/>
      <c r="E67" s="38"/>
      <c r="F67" s="38"/>
      <c r="G67" s="38"/>
      <c r="H67" s="38"/>
      <c r="I67" s="38"/>
      <c r="J67" s="38"/>
      <c r="K67" s="38"/>
      <c r="L67" s="38"/>
      <c r="M67" s="38"/>
      <c r="N67" s="38"/>
      <c r="O67" s="38"/>
      <c r="P67" s="38"/>
      <c r="Q67" s="38"/>
      <c r="R67" s="38"/>
      <c r="S67" s="38"/>
      <c r="T67" s="38"/>
      <c r="U67" s="38"/>
      <c r="V67" s="38"/>
      <c r="W67" s="38"/>
      <c r="X67" s="38"/>
      <c r="Y67" s="38"/>
      <c r="Z67" s="38"/>
      <c r="AA67" s="38"/>
      <c r="AB67" s="45"/>
      <c r="AC67" s="45"/>
      <c r="AD67" s="45"/>
      <c r="AE67" s="45"/>
    </row>
    <row r="68" spans="2:31">
      <c r="B68" s="81"/>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row>
    <row r="69" spans="2:31">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2:31">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row>
    <row r="71" spans="2:31">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row>
    <row r="72" spans="2:31">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row>
    <row r="73" spans="2:31">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sheetData>
  <sheetProtection password="DFCE" sheet="1" objects="1" scenarios="1"/>
  <mergeCells count="85">
    <mergeCell ref="G61:H61"/>
    <mergeCell ref="B65:AE65"/>
    <mergeCell ref="N32:R32"/>
    <mergeCell ref="S32:AA32"/>
    <mergeCell ref="N33:R33"/>
    <mergeCell ref="V33:W33"/>
    <mergeCell ref="X33:AA33"/>
    <mergeCell ref="R35:S35"/>
    <mergeCell ref="Z58:AA58"/>
    <mergeCell ref="AB58:AC58"/>
    <mergeCell ref="E60:F60"/>
    <mergeCell ref="G60:H60"/>
    <mergeCell ref="L60:P60"/>
    <mergeCell ref="Q60:R60"/>
    <mergeCell ref="U60:Y60"/>
    <mergeCell ref="Z60:AA60"/>
    <mergeCell ref="P57:Y57"/>
    <mergeCell ref="Z57:AA57"/>
    <mergeCell ref="J47:K47"/>
    <mergeCell ref="Y47:AA47"/>
    <mergeCell ref="AB48:AC48"/>
    <mergeCell ref="Y49:AA49"/>
    <mergeCell ref="Q55:R55"/>
    <mergeCell ref="T55:U55"/>
    <mergeCell ref="Z55:AA55"/>
    <mergeCell ref="AC55:AD55"/>
    <mergeCell ref="Q56:R56"/>
    <mergeCell ref="D50:E50"/>
    <mergeCell ref="Z50:AA50"/>
    <mergeCell ref="S43:Y43"/>
    <mergeCell ref="Z43:AA43"/>
    <mergeCell ref="Z44:AA44"/>
    <mergeCell ref="U46:V46"/>
    <mergeCell ref="AB44:AC44"/>
    <mergeCell ref="V45:AC45"/>
    <mergeCell ref="T40:U40"/>
    <mergeCell ref="W40:X40"/>
    <mergeCell ref="Y40:Y41"/>
    <mergeCell ref="Z40:AB41"/>
    <mergeCell ref="AC40:AD41"/>
    <mergeCell ref="Q41:R41"/>
    <mergeCell ref="T41:U41"/>
    <mergeCell ref="N38:Q38"/>
    <mergeCell ref="C40:D41"/>
    <mergeCell ref="F40:G41"/>
    <mergeCell ref="K40:K41"/>
    <mergeCell ref="M40:M41"/>
    <mergeCell ref="N40:O41"/>
    <mergeCell ref="P40:P41"/>
    <mergeCell ref="Q40:R40"/>
    <mergeCell ref="I34:J34"/>
    <mergeCell ref="R34:S34"/>
    <mergeCell ref="C37:F38"/>
    <mergeCell ref="G37:L37"/>
    <mergeCell ref="M37:M38"/>
    <mergeCell ref="N37:Q37"/>
    <mergeCell ref="R37:R38"/>
    <mergeCell ref="S37:U38"/>
    <mergeCell ref="G38:K38"/>
    <mergeCell ref="P23:R23"/>
    <mergeCell ref="N24:P24"/>
    <mergeCell ref="J25:K25"/>
    <mergeCell ref="K28:L28"/>
    <mergeCell ref="G33:H33"/>
    <mergeCell ref="N22:P22"/>
    <mergeCell ref="T22:V22"/>
    <mergeCell ref="Z22:AB22"/>
    <mergeCell ref="G9:AE9"/>
    <mergeCell ref="J12:L12"/>
    <mergeCell ref="T12:U12"/>
    <mergeCell ref="AB12:AC12"/>
    <mergeCell ref="N13:Q13"/>
    <mergeCell ref="AB13:AC13"/>
    <mergeCell ref="AB14:AC14"/>
    <mergeCell ref="N15:P15"/>
    <mergeCell ref="U15:W15"/>
    <mergeCell ref="Y15:AD15"/>
    <mergeCell ref="I21:J21"/>
    <mergeCell ref="BB1:BC1"/>
    <mergeCell ref="BB2:BC2"/>
    <mergeCell ref="BB3:BC3"/>
    <mergeCell ref="D7:G8"/>
    <mergeCell ref="H7:W8"/>
    <mergeCell ref="AB7:AE7"/>
    <mergeCell ref="AA8:AD8"/>
  </mergeCells>
  <phoneticPr fontId="2"/>
  <conditionalFormatting sqref="N61:P61 R61:AC61">
    <cfRule type="cellIs" dxfId="2" priority="1" stopIfTrue="1" operator="notEqual">
      <formula>"軒とい、たて樋共に排水能力条件を満足しています。"</formula>
    </cfRule>
  </conditionalFormatting>
  <dataValidations count="3">
    <dataValidation type="list" allowBlank="1" showInputMessage="1" showErrorMessage="1" sqref="U15:W15">
      <formula1>"一般,谷とい"</formula1>
    </dataValidation>
    <dataValidation type="list" allowBlank="1" showInputMessage="1" showErrorMessage="1" sqref="AD50">
      <formula1>たて樋商品名</formula1>
    </dataValidation>
    <dataValidation type="list" allowBlank="1" showInputMessage="1" showErrorMessage="1" sqref="AB48">
      <formula1>増大率</formula1>
    </dataValidation>
  </dataValidations>
  <pageMargins left="0.65" right="0.36" top="0.25" bottom="0.25" header="0.16" footer="0.16"/>
  <pageSetup paperSize="9" scale="95"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'データテーブル4(高排水)'!$B$5:$B$10</xm:f>
          </x14:formula1>
          <xm:sqref>S32:AA32</xm:sqref>
        </x14:dataValidation>
        <x14:dataValidation type="list" allowBlank="1" showInputMessage="1" showErrorMessage="1">
          <x14:formula1>
            <xm:f>'データテーブル4(高排水)'!$B$21:$B$24</xm:f>
          </x14:formula1>
          <xm:sqref>V45:AC45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C73"/>
  <sheetViews>
    <sheetView showGridLines="0" zoomScale="73" zoomScaleNormal="73" workbookViewId="0">
      <pane ySplit="3" topLeftCell="A19" activePane="bottomLeft" state="frozen"/>
      <selection activeCell="H12" sqref="H12"/>
      <selection pane="bottomLeft" activeCell="AT15" sqref="AT15"/>
    </sheetView>
  </sheetViews>
  <sheetFormatPr defaultRowHeight="13.2"/>
  <cols>
    <col min="1" max="1" width="16.21875" customWidth="1"/>
    <col min="2" max="32" width="3.109375" customWidth="1"/>
    <col min="33" max="33" width="4" bestFit="1" customWidth="1"/>
    <col min="34" max="35" width="3.109375" customWidth="1"/>
    <col min="36" max="36" width="3.33203125" customWidth="1"/>
    <col min="37" max="65" width="3.109375" customWidth="1"/>
  </cols>
  <sheetData>
    <row r="1" spans="2:55">
      <c r="V1" s="1" t="s">
        <v>89</v>
      </c>
      <c r="BB1" s="444" t="s">
        <v>0</v>
      </c>
      <c r="BC1" s="444"/>
    </row>
    <row r="2" spans="2:55">
      <c r="V2" s="1" t="s">
        <v>90</v>
      </c>
      <c r="BB2" s="444">
        <f>データテーブル!F72</f>
        <v>2</v>
      </c>
      <c r="BC2" s="444"/>
    </row>
    <row r="3" spans="2:55">
      <c r="BB3" s="444"/>
      <c r="BC3" s="444"/>
    </row>
    <row r="6" spans="2:55" ht="13.8" thickBot="1"/>
    <row r="7" spans="2:55">
      <c r="B7" s="2"/>
      <c r="C7" s="261"/>
      <c r="D7" s="355" t="s">
        <v>18</v>
      </c>
      <c r="E7" s="356"/>
      <c r="F7" s="356"/>
      <c r="G7" s="356"/>
      <c r="H7" s="358" t="s">
        <v>267</v>
      </c>
      <c r="I7" s="358"/>
      <c r="J7" s="358"/>
      <c r="K7" s="358"/>
      <c r="L7" s="358"/>
      <c r="M7" s="358"/>
      <c r="N7" s="358"/>
      <c r="O7" s="358"/>
      <c r="P7" s="358"/>
      <c r="Q7" s="358"/>
      <c r="R7" s="358"/>
      <c r="S7" s="358"/>
      <c r="T7" s="358"/>
      <c r="U7" s="358"/>
      <c r="V7" s="358"/>
      <c r="W7" s="358"/>
      <c r="X7" s="292"/>
      <c r="Y7" s="107"/>
      <c r="Z7" s="107"/>
      <c r="AA7" s="107"/>
      <c r="AB7" s="360"/>
      <c r="AC7" s="360"/>
      <c r="AD7" s="360"/>
      <c r="AE7" s="361"/>
    </row>
    <row r="8" spans="2:55" ht="14.4">
      <c r="B8" s="3"/>
      <c r="C8" s="4"/>
      <c r="D8" s="357"/>
      <c r="E8" s="357"/>
      <c r="F8" s="357"/>
      <c r="G8" s="357"/>
      <c r="H8" s="359"/>
      <c r="I8" s="359"/>
      <c r="J8" s="359"/>
      <c r="K8" s="359"/>
      <c r="L8" s="359"/>
      <c r="M8" s="359"/>
      <c r="N8" s="359"/>
      <c r="O8" s="359"/>
      <c r="P8" s="359"/>
      <c r="Q8" s="359"/>
      <c r="R8" s="359"/>
      <c r="S8" s="359"/>
      <c r="T8" s="359"/>
      <c r="U8" s="359"/>
      <c r="V8" s="359"/>
      <c r="W8" s="359"/>
      <c r="X8" s="5"/>
      <c r="Y8" s="6" t="s">
        <v>19</v>
      </c>
      <c r="AA8" s="362">
        <f ca="1">TODAY()</f>
        <v>44246</v>
      </c>
      <c r="AB8" s="363"/>
      <c r="AC8" s="363"/>
      <c r="AD8" s="363"/>
      <c r="AE8" s="7"/>
    </row>
    <row r="9" spans="2:55" ht="15" thickBot="1">
      <c r="B9" s="8"/>
      <c r="C9" s="9"/>
      <c r="D9" s="10" t="s">
        <v>20</v>
      </c>
      <c r="E9" s="10"/>
      <c r="F9" s="11"/>
      <c r="G9" s="364"/>
      <c r="H9" s="365"/>
      <c r="I9" s="365"/>
      <c r="J9" s="365"/>
      <c r="K9" s="365"/>
      <c r="L9" s="365"/>
      <c r="M9" s="365"/>
      <c r="N9" s="365"/>
      <c r="O9" s="365"/>
      <c r="P9" s="365"/>
      <c r="Q9" s="365"/>
      <c r="R9" s="365"/>
      <c r="S9" s="365"/>
      <c r="T9" s="365"/>
      <c r="U9" s="365"/>
      <c r="V9" s="365"/>
      <c r="W9" s="365"/>
      <c r="X9" s="365"/>
      <c r="Y9" s="365"/>
      <c r="Z9" s="365"/>
      <c r="AA9" s="365"/>
      <c r="AB9" s="365"/>
      <c r="AC9" s="365"/>
      <c r="AD9" s="365"/>
      <c r="AE9" s="366"/>
    </row>
    <row r="10" spans="2:55" ht="14.4">
      <c r="B10" s="3"/>
      <c r="C10" s="274"/>
      <c r="D10" s="13"/>
      <c r="E10" s="14"/>
      <c r="F10" s="15"/>
      <c r="G10" s="16"/>
      <c r="H10" s="16"/>
      <c r="I10" s="16"/>
      <c r="J10" s="16"/>
      <c r="K10" s="16"/>
      <c r="L10" s="16"/>
      <c r="M10" s="6"/>
      <c r="N10" s="6"/>
      <c r="O10" s="17"/>
      <c r="P10" s="6"/>
      <c r="Q10" s="6"/>
      <c r="R10" s="6"/>
      <c r="S10" s="6"/>
      <c r="T10" s="274"/>
      <c r="U10" s="17"/>
      <c r="V10" s="6"/>
      <c r="W10" s="6"/>
      <c r="X10" s="6"/>
      <c r="Y10" s="6"/>
      <c r="Z10" s="6"/>
      <c r="AA10" s="6"/>
      <c r="AB10" s="6"/>
      <c r="AC10" s="6"/>
      <c r="AD10" s="6"/>
      <c r="AE10" s="18"/>
    </row>
    <row r="11" spans="2:55" ht="14.4">
      <c r="B11" s="3"/>
      <c r="C11" s="268" t="s">
        <v>91</v>
      </c>
      <c r="D11" s="17"/>
      <c r="E11" s="17"/>
      <c r="F11" s="17"/>
      <c r="G11" s="17"/>
      <c r="H11" s="17"/>
      <c r="I11" s="17"/>
      <c r="J11" s="17"/>
      <c r="K11" s="17"/>
      <c r="L11" s="17"/>
      <c r="M11" s="17"/>
      <c r="N11" s="17"/>
      <c r="O11" s="17"/>
      <c r="P11" s="6"/>
      <c r="Q11" s="6"/>
      <c r="R11" s="6"/>
      <c r="S11" s="6"/>
      <c r="T11" s="6"/>
      <c r="U11" s="6"/>
      <c r="V11" s="6"/>
      <c r="W11" s="6"/>
      <c r="X11" s="6"/>
      <c r="Y11" s="19" t="s">
        <v>22</v>
      </c>
      <c r="Z11" s="20"/>
      <c r="AA11" s="20"/>
      <c r="AB11" s="20"/>
      <c r="AC11" s="20"/>
      <c r="AD11" s="21"/>
      <c r="AE11" s="18"/>
    </row>
    <row r="12" spans="2:55" ht="16.2">
      <c r="B12" s="3"/>
      <c r="C12" s="17"/>
      <c r="D12" s="22" t="s">
        <v>23</v>
      </c>
      <c r="E12" s="6"/>
      <c r="F12" s="6"/>
      <c r="G12" s="6"/>
      <c r="H12" s="6"/>
      <c r="I12" s="6"/>
      <c r="J12" s="460">
        <f>AB12+AB13+(AB14*50%)</f>
        <v>1000</v>
      </c>
      <c r="K12" s="461"/>
      <c r="L12" s="462"/>
      <c r="M12" s="17" t="s">
        <v>24</v>
      </c>
      <c r="N12" s="4"/>
      <c r="O12" s="23"/>
      <c r="P12" s="6"/>
      <c r="Q12" s="22" t="s">
        <v>92</v>
      </c>
      <c r="R12" s="6"/>
      <c r="S12" s="6"/>
      <c r="T12" s="458">
        <v>1</v>
      </c>
      <c r="U12" s="459"/>
      <c r="V12" s="17" t="s">
        <v>26</v>
      </c>
      <c r="W12" s="6"/>
      <c r="X12" s="6"/>
      <c r="Y12" s="24" t="s">
        <v>27</v>
      </c>
      <c r="Z12" s="6"/>
      <c r="AA12" s="6"/>
      <c r="AB12" s="457">
        <v>1000</v>
      </c>
      <c r="AC12" s="457"/>
      <c r="AD12" s="25" t="s">
        <v>28</v>
      </c>
      <c r="AE12" s="18"/>
    </row>
    <row r="13" spans="2:55" ht="14.4">
      <c r="B13" s="3"/>
      <c r="C13" s="17"/>
      <c r="D13" s="26" t="s">
        <v>29</v>
      </c>
      <c r="E13" s="17"/>
      <c r="F13" s="17"/>
      <c r="G13" s="6"/>
      <c r="H13" s="6"/>
      <c r="I13" s="17"/>
      <c r="J13" s="6"/>
      <c r="K13" s="6"/>
      <c r="L13" s="6"/>
      <c r="M13" s="6"/>
      <c r="N13" s="377">
        <f>IF(ISERROR(J12/T12)=TRUE,"",(J12/T12))</f>
        <v>1000</v>
      </c>
      <c r="O13" s="455"/>
      <c r="P13" s="455"/>
      <c r="Q13" s="456"/>
      <c r="R13" s="17" t="s">
        <v>30</v>
      </c>
      <c r="S13" s="6"/>
      <c r="T13" s="6"/>
      <c r="U13" s="6"/>
      <c r="V13" s="6"/>
      <c r="W13" s="6"/>
      <c r="X13" s="6"/>
      <c r="Y13" s="24" t="s">
        <v>31</v>
      </c>
      <c r="Z13" s="6"/>
      <c r="AA13" s="6"/>
      <c r="AB13" s="457">
        <v>0</v>
      </c>
      <c r="AC13" s="457"/>
      <c r="AD13" s="25" t="s">
        <v>28</v>
      </c>
      <c r="AE13" s="18"/>
    </row>
    <row r="14" spans="2:55" ht="14.4">
      <c r="B14" s="3"/>
      <c r="C14" s="6"/>
      <c r="D14" s="6"/>
      <c r="E14" s="6"/>
      <c r="F14" s="6"/>
      <c r="G14" s="6"/>
      <c r="H14" s="6"/>
      <c r="I14" s="6"/>
      <c r="J14" s="6"/>
      <c r="K14" s="6"/>
      <c r="L14" s="6"/>
      <c r="M14" s="6"/>
      <c r="N14" s="6"/>
      <c r="O14" s="6"/>
      <c r="P14" s="6"/>
      <c r="Q14" s="6"/>
      <c r="R14" s="6"/>
      <c r="S14" s="6"/>
      <c r="T14" s="6"/>
      <c r="U14" s="6"/>
      <c r="V14" s="6"/>
      <c r="W14" s="6"/>
      <c r="X14" s="6"/>
      <c r="Y14" s="24" t="s">
        <v>32</v>
      </c>
      <c r="Z14" s="6"/>
      <c r="AA14" s="6"/>
      <c r="AB14" s="457">
        <v>0</v>
      </c>
      <c r="AC14" s="457"/>
      <c r="AD14" s="25" t="s">
        <v>28</v>
      </c>
      <c r="AE14" s="18"/>
    </row>
    <row r="15" spans="2:55" ht="14.4">
      <c r="B15" s="3"/>
      <c r="C15" s="268" t="s">
        <v>33</v>
      </c>
      <c r="D15" s="17"/>
      <c r="E15" s="17"/>
      <c r="F15" s="17"/>
      <c r="G15" s="6"/>
      <c r="J15" s="17" t="s">
        <v>34</v>
      </c>
      <c r="K15" s="6"/>
      <c r="L15" s="6"/>
      <c r="N15" s="445">
        <v>160</v>
      </c>
      <c r="O15" s="446"/>
      <c r="P15" s="446"/>
      <c r="Q15" s="17" t="s">
        <v>35</v>
      </c>
      <c r="R15" s="6"/>
      <c r="S15" s="6"/>
      <c r="T15" s="27"/>
      <c r="U15" s="373" t="s">
        <v>36</v>
      </c>
      <c r="V15" s="373"/>
      <c r="W15" s="373"/>
      <c r="X15" s="6"/>
      <c r="Y15" s="374" t="s">
        <v>37</v>
      </c>
      <c r="Z15" s="375"/>
      <c r="AA15" s="375"/>
      <c r="AB15" s="375"/>
      <c r="AC15" s="375"/>
      <c r="AD15" s="376"/>
      <c r="AE15" s="18"/>
    </row>
    <row r="16" spans="2:55" ht="14.4">
      <c r="B16" s="3"/>
      <c r="C16" s="17"/>
      <c r="D16" s="17"/>
      <c r="E16" s="17"/>
      <c r="F16" s="17"/>
      <c r="G16" s="17"/>
      <c r="H16" s="17"/>
      <c r="I16" s="6"/>
      <c r="J16" s="6"/>
      <c r="K16" s="6"/>
      <c r="L16" s="6"/>
      <c r="M16" s="6"/>
      <c r="N16" s="6"/>
      <c r="O16" s="6"/>
      <c r="P16" s="6"/>
      <c r="Q16" s="6"/>
      <c r="R16" s="6"/>
      <c r="S16" s="6"/>
      <c r="T16" s="6"/>
      <c r="U16" s="28" t="s">
        <v>38</v>
      </c>
      <c r="V16" s="6"/>
      <c r="W16" s="6"/>
      <c r="X16" s="6"/>
      <c r="Y16" s="6"/>
      <c r="Z16" s="6"/>
      <c r="AA16" s="6"/>
      <c r="AB16" s="6"/>
      <c r="AC16" s="6"/>
      <c r="AD16" s="6"/>
      <c r="AE16" s="18"/>
    </row>
    <row r="17" spans="2:31" ht="14.4">
      <c r="B17" s="3"/>
      <c r="C17" s="17"/>
      <c r="D17" s="17"/>
      <c r="E17" s="17"/>
      <c r="F17" s="17"/>
      <c r="G17" s="17"/>
      <c r="H17" s="17"/>
      <c r="I17" s="6"/>
      <c r="J17" s="6"/>
      <c r="K17" s="6"/>
      <c r="L17" s="6"/>
      <c r="M17" s="6"/>
      <c r="N17" s="6"/>
      <c r="O17" s="6"/>
      <c r="P17" s="6"/>
      <c r="Q17" s="6"/>
      <c r="R17" s="6"/>
      <c r="S17" s="6"/>
      <c r="T17" s="6"/>
      <c r="U17" s="6"/>
      <c r="V17" s="6"/>
      <c r="W17" s="6"/>
      <c r="X17" s="6"/>
      <c r="Y17" s="6"/>
      <c r="Z17" s="6"/>
      <c r="AA17" s="6"/>
      <c r="AB17" s="6"/>
      <c r="AC17" s="6"/>
      <c r="AD17" s="6"/>
      <c r="AE17" s="18"/>
    </row>
    <row r="18" spans="2:31" ht="14.4">
      <c r="B18" s="3"/>
      <c r="C18" s="17"/>
      <c r="D18" s="17"/>
      <c r="E18" s="17"/>
      <c r="F18" s="17"/>
      <c r="G18" s="17"/>
      <c r="H18" s="17"/>
      <c r="I18" s="6"/>
      <c r="J18" s="6"/>
      <c r="K18" s="6"/>
      <c r="L18" s="6"/>
      <c r="M18" s="6"/>
      <c r="N18" s="6"/>
      <c r="O18" s="6"/>
      <c r="P18" s="6"/>
      <c r="Q18" s="6"/>
      <c r="R18" s="6"/>
      <c r="S18" s="6"/>
      <c r="T18" s="6"/>
      <c r="U18" s="6"/>
      <c r="V18" s="6"/>
      <c r="W18" s="6"/>
      <c r="X18" s="6"/>
      <c r="Y18" s="6"/>
      <c r="Z18" s="6"/>
      <c r="AA18" s="6"/>
      <c r="AB18" s="6"/>
      <c r="AC18" s="6"/>
      <c r="AD18" s="6"/>
      <c r="AE18" s="18"/>
    </row>
    <row r="19" spans="2:31" ht="14.4">
      <c r="B19" s="3"/>
      <c r="C19" s="17"/>
      <c r="D19" s="17"/>
      <c r="E19" s="17"/>
      <c r="F19" s="17"/>
      <c r="G19" s="17"/>
      <c r="H19" s="17"/>
      <c r="I19" s="6"/>
      <c r="J19" s="6"/>
      <c r="K19" s="6"/>
      <c r="L19" s="6"/>
      <c r="M19" s="6"/>
      <c r="N19" s="6"/>
      <c r="O19" s="6"/>
      <c r="P19" s="6"/>
      <c r="Q19" s="6"/>
      <c r="R19" s="6"/>
      <c r="S19" s="6"/>
      <c r="T19" s="6"/>
      <c r="U19" s="6"/>
      <c r="V19" s="6"/>
      <c r="W19" s="6"/>
      <c r="X19" s="6"/>
      <c r="Y19" s="6"/>
      <c r="Z19" s="6"/>
      <c r="AA19" s="6"/>
      <c r="AB19" s="6"/>
      <c r="AC19" s="6"/>
      <c r="AD19" s="6"/>
      <c r="AE19" s="18"/>
    </row>
    <row r="20" spans="2:31" ht="14.4">
      <c r="B20" s="3"/>
      <c r="C20" s="17"/>
      <c r="D20" s="17"/>
      <c r="E20" s="17"/>
      <c r="F20" s="17"/>
      <c r="G20" s="17"/>
      <c r="H20" s="17"/>
      <c r="I20" s="6"/>
      <c r="J20" s="6"/>
      <c r="K20" s="6"/>
      <c r="L20" s="6"/>
      <c r="M20" s="6"/>
      <c r="N20" s="6"/>
      <c r="O20" s="6"/>
      <c r="P20" s="6"/>
      <c r="Q20" s="6"/>
      <c r="R20" s="6"/>
      <c r="S20" s="6"/>
      <c r="T20" s="6"/>
      <c r="U20" s="6"/>
      <c r="V20" s="6"/>
      <c r="W20" s="6"/>
      <c r="X20" s="6"/>
      <c r="Y20" s="6"/>
      <c r="Z20" s="6"/>
      <c r="AA20" s="6"/>
      <c r="AB20" s="6"/>
      <c r="AC20" s="6"/>
      <c r="AD20" s="6"/>
      <c r="AE20" s="18"/>
    </row>
    <row r="21" spans="2:31" ht="16.2">
      <c r="B21" s="3"/>
      <c r="C21" s="274"/>
      <c r="D21" s="29"/>
      <c r="E21" s="17"/>
      <c r="F21" s="30"/>
      <c r="G21" s="108"/>
      <c r="H21" s="17"/>
      <c r="I21" s="447"/>
      <c r="J21" s="447"/>
      <c r="K21" s="288"/>
      <c r="L21" s="32" t="s">
        <v>39</v>
      </c>
      <c r="M21" s="33" t="s">
        <v>40</v>
      </c>
      <c r="N21" s="34" t="s">
        <v>41</v>
      </c>
      <c r="O21" s="34"/>
      <c r="P21" s="268" t="s">
        <v>42</v>
      </c>
      <c r="Q21" s="35" t="s">
        <v>43</v>
      </c>
      <c r="R21" s="35"/>
      <c r="S21" s="6"/>
      <c r="T21" s="6"/>
      <c r="U21" s="6"/>
      <c r="V21" s="6"/>
      <c r="W21" s="6"/>
      <c r="X21" s="6"/>
      <c r="Y21" s="6"/>
      <c r="Z21" s="6"/>
      <c r="AA21" s="6"/>
      <c r="AB21" s="6"/>
      <c r="AC21" s="6"/>
      <c r="AD21" s="6"/>
      <c r="AE21" s="18"/>
    </row>
    <row r="22" spans="2:31" ht="14.4">
      <c r="B22" s="3"/>
      <c r="C22" s="268"/>
      <c r="D22" s="17"/>
      <c r="E22" s="17"/>
      <c r="F22" s="17"/>
      <c r="G22" s="17"/>
      <c r="H22" s="17"/>
      <c r="I22" s="17"/>
      <c r="J22" s="17"/>
      <c r="K22" s="6"/>
      <c r="L22" s="17"/>
      <c r="M22" s="36" t="s">
        <v>40</v>
      </c>
      <c r="N22" s="450">
        <f>IF(N15="","",IF(U15="一般",N15/1000,N15/1000*1.25))</f>
        <v>0.16</v>
      </c>
      <c r="O22" s="451"/>
      <c r="P22" s="451"/>
      <c r="Q22" s="37" t="s">
        <v>93</v>
      </c>
      <c r="R22" s="38"/>
      <c r="S22" s="39" t="s">
        <v>42</v>
      </c>
      <c r="T22" s="452">
        <f>N13</f>
        <v>1000</v>
      </c>
      <c r="U22" s="452"/>
      <c r="V22" s="452"/>
      <c r="W22" s="37" t="s">
        <v>45</v>
      </c>
      <c r="Y22" s="33" t="s">
        <v>40</v>
      </c>
      <c r="Z22" s="454">
        <f>N22*T22/P23</f>
        <v>4.4444444444444446E-2</v>
      </c>
      <c r="AA22" s="454"/>
      <c r="AB22" s="454"/>
      <c r="AC22" s="44" t="s">
        <v>47</v>
      </c>
      <c r="AD22" s="6"/>
      <c r="AE22" s="18"/>
    </row>
    <row r="23" spans="2:31" ht="14.4">
      <c r="B23" s="3"/>
      <c r="C23" s="17"/>
      <c r="D23" s="17"/>
      <c r="E23" s="17"/>
      <c r="F23" s="17"/>
      <c r="G23" s="17"/>
      <c r="H23" s="17"/>
      <c r="I23" s="17"/>
      <c r="J23" s="17"/>
      <c r="K23" s="17"/>
      <c r="L23" s="17"/>
      <c r="M23" s="4"/>
      <c r="N23" s="40"/>
      <c r="O23" s="40"/>
      <c r="P23" s="453">
        <v>3600</v>
      </c>
      <c r="Q23" s="453"/>
      <c r="R23" s="453"/>
      <c r="S23" s="41" t="s">
        <v>46</v>
      </c>
      <c r="T23" s="42"/>
      <c r="U23" s="43"/>
      <c r="V23" s="42"/>
      <c r="W23" s="20"/>
      <c r="X23" s="6"/>
      <c r="Y23" s="6"/>
      <c r="Z23" s="6"/>
      <c r="AA23" s="6"/>
      <c r="AB23" s="6"/>
      <c r="AC23" s="6"/>
      <c r="AD23" s="6"/>
      <c r="AE23" s="18"/>
    </row>
    <row r="24" spans="2:31" ht="14.4">
      <c r="B24" s="3"/>
      <c r="C24" s="17"/>
      <c r="D24" s="17"/>
      <c r="E24" s="17"/>
      <c r="F24" s="17"/>
      <c r="G24" s="17"/>
      <c r="H24" s="17"/>
      <c r="I24" s="17"/>
      <c r="J24" s="17"/>
      <c r="K24" s="17"/>
      <c r="L24" s="6"/>
      <c r="M24" s="33" t="s">
        <v>40</v>
      </c>
      <c r="N24" s="448">
        <f>Z22*1000</f>
        <v>44.444444444444443</v>
      </c>
      <c r="O24" s="449"/>
      <c r="P24" s="449"/>
      <c r="Q24" s="46" t="s">
        <v>48</v>
      </c>
      <c r="R24" s="47"/>
      <c r="S24" s="45"/>
      <c r="T24" s="45"/>
      <c r="U24" s="45"/>
      <c r="V24" s="45"/>
      <c r="W24" s="6"/>
      <c r="X24" s="6"/>
      <c r="Y24" s="6"/>
      <c r="Z24" s="6"/>
      <c r="AA24" s="6"/>
      <c r="AB24" s="6"/>
      <c r="AC24" s="6"/>
      <c r="AD24" s="6"/>
      <c r="AE24" s="18"/>
    </row>
    <row r="25" spans="2:31" ht="14.4">
      <c r="B25" s="3"/>
      <c r="C25" s="268" t="s">
        <v>49</v>
      </c>
      <c r="D25" s="17"/>
      <c r="E25" s="17"/>
      <c r="F25" s="17"/>
      <c r="G25" s="17"/>
      <c r="H25" s="17"/>
      <c r="I25" s="48"/>
      <c r="J25" s="384"/>
      <c r="K25" s="385"/>
      <c r="L25" s="6"/>
      <c r="M25" s="17"/>
      <c r="O25" s="6"/>
      <c r="P25" s="6"/>
      <c r="Q25" s="6"/>
      <c r="R25" s="6"/>
      <c r="S25" s="6"/>
      <c r="T25" s="6"/>
      <c r="U25" s="6"/>
      <c r="V25" s="6"/>
      <c r="W25" s="6"/>
      <c r="X25" s="6"/>
      <c r="Y25" s="6"/>
      <c r="Z25" s="6"/>
      <c r="AA25" s="6"/>
      <c r="AB25" s="6"/>
      <c r="AC25" s="6"/>
      <c r="AD25" s="6"/>
      <c r="AE25" s="18"/>
    </row>
    <row r="26" spans="2:31" ht="14.4">
      <c r="B26" s="3"/>
      <c r="C26" s="17"/>
      <c r="D26" s="17"/>
      <c r="E26" s="17"/>
      <c r="F26" s="17"/>
      <c r="G26" s="17"/>
      <c r="H26" s="17"/>
      <c r="I26" s="48"/>
      <c r="J26" s="48"/>
      <c r="K26" s="48"/>
      <c r="L26" s="6"/>
      <c r="O26" s="6"/>
      <c r="P26" s="6"/>
      <c r="Q26" s="6"/>
      <c r="R26" s="6"/>
      <c r="S26" s="6"/>
      <c r="T26" s="6"/>
      <c r="U26" s="6"/>
      <c r="V26" s="6"/>
      <c r="W26" s="6"/>
      <c r="X26" s="6"/>
      <c r="Y26" s="6"/>
      <c r="Z26" s="6"/>
      <c r="AA26" s="6"/>
      <c r="AB26" s="6"/>
      <c r="AC26" s="6"/>
      <c r="AD26" s="6"/>
      <c r="AE26" s="18"/>
    </row>
    <row r="27" spans="2:31" ht="14.25" customHeight="1">
      <c r="B27" s="3"/>
      <c r="C27" s="17"/>
      <c r="D27" s="17"/>
      <c r="E27" s="49"/>
      <c r="F27" s="50"/>
      <c r="G27" s="17"/>
      <c r="H27" s="51"/>
      <c r="I27" s="48"/>
      <c r="J27" s="48"/>
      <c r="K27" s="48"/>
      <c r="L27" s="6"/>
      <c r="M27" s="17"/>
      <c r="N27" s="6"/>
      <c r="O27" s="6"/>
      <c r="P27" s="6"/>
      <c r="Q27" s="6"/>
      <c r="R27" s="6"/>
      <c r="S27" s="6"/>
      <c r="T27" s="6"/>
      <c r="U27" s="6"/>
      <c r="V27" s="6"/>
      <c r="W27" s="6"/>
      <c r="X27" s="6"/>
      <c r="Y27" s="6"/>
      <c r="Z27" s="6"/>
      <c r="AA27" s="6"/>
      <c r="AB27" s="6"/>
      <c r="AC27" s="6"/>
      <c r="AD27" s="6"/>
      <c r="AE27" s="18"/>
    </row>
    <row r="28" spans="2:31" ht="14.25" customHeight="1">
      <c r="B28" s="3"/>
      <c r="C28" s="17"/>
      <c r="D28" s="17"/>
      <c r="E28" s="48"/>
      <c r="F28" s="52"/>
      <c r="G28" s="53"/>
      <c r="H28" s="48"/>
      <c r="I28" s="48"/>
      <c r="J28" s="48"/>
      <c r="K28" s="484">
        <f>T32*T33/10000</f>
        <v>0.09</v>
      </c>
      <c r="L28" s="485"/>
      <c r="M28" s="242" t="s">
        <v>50</v>
      </c>
      <c r="N28" s="17"/>
      <c r="O28" s="17"/>
      <c r="P28" s="6"/>
      <c r="Q28" s="6"/>
      <c r="R28" s="6"/>
      <c r="S28" s="6"/>
      <c r="T28" s="6"/>
      <c r="U28" s="6"/>
      <c r="V28" s="6"/>
      <c r="W28" s="6"/>
      <c r="X28" s="6"/>
      <c r="Y28" s="6"/>
      <c r="Z28" s="6"/>
      <c r="AA28" s="6"/>
      <c r="AB28" s="6"/>
      <c r="AC28" s="6"/>
      <c r="AD28" s="6"/>
      <c r="AE28" s="18"/>
    </row>
    <row r="29" spans="2:31" ht="14.25" customHeight="1">
      <c r="B29" s="3"/>
      <c r="C29" s="17"/>
      <c r="D29" s="17"/>
      <c r="E29" s="48"/>
      <c r="F29" s="52"/>
      <c r="G29" s="55"/>
      <c r="H29" s="48"/>
      <c r="I29" s="48"/>
      <c r="J29" s="266"/>
      <c r="K29" s="48"/>
      <c r="L29" s="48"/>
      <c r="M29" s="17"/>
      <c r="N29" s="17"/>
      <c r="O29" s="17"/>
      <c r="P29" s="6"/>
      <c r="Q29" s="6"/>
      <c r="R29" s="6"/>
      <c r="S29" s="6"/>
      <c r="T29" s="6"/>
      <c r="U29" s="6"/>
      <c r="V29" s="6"/>
      <c r="W29" s="6"/>
      <c r="X29" s="6"/>
      <c r="Y29" s="6"/>
      <c r="Z29" s="6"/>
      <c r="AA29" s="6"/>
      <c r="AB29" s="6"/>
      <c r="AC29" s="6"/>
      <c r="AD29" s="6"/>
      <c r="AE29" s="18"/>
    </row>
    <row r="30" spans="2:31" ht="14.25" customHeight="1">
      <c r="B30" s="3"/>
      <c r="C30" s="56"/>
      <c r="D30" s="17"/>
      <c r="E30" s="57"/>
      <c r="F30" s="57"/>
      <c r="G30" s="48"/>
      <c r="H30" s="58"/>
      <c r="I30" s="48"/>
      <c r="J30" s="59"/>
      <c r="K30" s="60"/>
      <c r="L30" s="60"/>
      <c r="M30" s="62"/>
      <c r="N30" s="62"/>
      <c r="O30" s="17"/>
      <c r="P30" s="6"/>
      <c r="Q30" s="6"/>
      <c r="R30" s="6"/>
      <c r="S30" s="6"/>
      <c r="T30" s="6"/>
      <c r="U30" s="6"/>
      <c r="V30" s="6"/>
      <c r="W30" s="6"/>
      <c r="X30" s="6"/>
      <c r="Y30" s="6"/>
      <c r="Z30" s="6"/>
      <c r="AA30" s="6"/>
      <c r="AB30" s="6"/>
      <c r="AC30" s="6"/>
      <c r="AD30" s="6"/>
      <c r="AE30" s="18"/>
    </row>
    <row r="31" spans="2:31" ht="14.25" customHeight="1">
      <c r="B31" s="3"/>
      <c r="C31" s="63"/>
      <c r="D31" s="17"/>
      <c r="E31" s="64"/>
      <c r="F31" s="64"/>
      <c r="G31" s="48"/>
      <c r="H31" s="58"/>
      <c r="I31" s="48"/>
      <c r="J31" s="65"/>
      <c r="K31" s="66"/>
      <c r="L31" s="48"/>
      <c r="M31" s="17"/>
      <c r="N31" s="17"/>
      <c r="O31" s="17"/>
      <c r="P31" s="6"/>
      <c r="Q31" s="6"/>
      <c r="R31" s="6"/>
      <c r="S31" s="6"/>
      <c r="T31" s="6"/>
      <c r="U31" s="6"/>
      <c r="V31" s="6"/>
      <c r="W31" s="6"/>
      <c r="X31" s="6"/>
      <c r="Y31" s="6"/>
      <c r="Z31" s="6"/>
      <c r="AA31" s="6"/>
      <c r="AB31" s="6"/>
      <c r="AC31" s="6"/>
      <c r="AD31" s="6"/>
      <c r="AE31" s="18"/>
    </row>
    <row r="32" spans="2:31" ht="14.25" customHeight="1">
      <c r="B32" s="3"/>
      <c r="C32" s="67"/>
      <c r="D32" s="68"/>
      <c r="E32" s="109"/>
      <c r="F32" s="109"/>
      <c r="G32" s="69"/>
      <c r="H32" s="288"/>
      <c r="I32" s="288"/>
      <c r="J32" s="48"/>
      <c r="K32" s="48"/>
      <c r="S32" s="244" t="s">
        <v>114</v>
      </c>
      <c r="T32" s="503">
        <v>30</v>
      </c>
      <c r="U32" s="503"/>
      <c r="V32" s="82" t="s">
        <v>73</v>
      </c>
      <c r="X32" t="s">
        <v>115</v>
      </c>
      <c r="Y32" s="240">
        <f>VLOOKUP(Y47,'データテーブル4(高排水)'!C21:F29,3,TRUE)</f>
        <v>15</v>
      </c>
      <c r="Z32" s="241" t="s">
        <v>116</v>
      </c>
      <c r="AA32" s="290"/>
      <c r="AB32" s="17"/>
      <c r="AC32" s="6"/>
      <c r="AD32" s="82"/>
      <c r="AE32" s="18"/>
    </row>
    <row r="33" spans="2:33" ht="14.25" customHeight="1">
      <c r="B33" s="3"/>
      <c r="C33" s="268"/>
      <c r="E33" s="48"/>
      <c r="F33" s="286"/>
      <c r="G33" s="486">
        <f>(2*T32+T33)/100</f>
        <v>0.9</v>
      </c>
      <c r="H33" s="487"/>
      <c r="I33" s="70" t="s">
        <v>55</v>
      </c>
      <c r="J33" s="48"/>
      <c r="K33" s="38"/>
      <c r="L33" s="246"/>
      <c r="O33" s="104"/>
      <c r="P33" s="104"/>
      <c r="Q33" s="81"/>
      <c r="R33" s="38"/>
      <c r="S33" s="245" t="s">
        <v>117</v>
      </c>
      <c r="T33" s="503">
        <v>30</v>
      </c>
      <c r="U33" s="503"/>
      <c r="V33" s="82" t="s">
        <v>73</v>
      </c>
      <c r="X33" t="s">
        <v>118</v>
      </c>
      <c r="Y33" s="240">
        <f>VLOOKUP(Y47,'データテーブル4(高排水)'!C21:F29,4,TRUE)</f>
        <v>20</v>
      </c>
      <c r="Z33" s="241" t="s">
        <v>116</v>
      </c>
      <c r="AA33" s="290"/>
      <c r="AB33" s="17"/>
      <c r="AC33" s="6"/>
      <c r="AD33" s="82"/>
      <c r="AE33" s="18"/>
    </row>
    <row r="34" spans="2:33" ht="14.25" customHeight="1">
      <c r="B34" s="3"/>
      <c r="C34" s="17"/>
      <c r="D34" s="17"/>
      <c r="E34" s="17"/>
      <c r="F34" s="17"/>
      <c r="G34" s="17"/>
      <c r="H34" s="17"/>
      <c r="I34" s="385"/>
      <c r="J34" s="385"/>
      <c r="K34" s="6"/>
      <c r="M34" s="38"/>
      <c r="N34" s="38"/>
      <c r="O34" s="38"/>
      <c r="P34" s="38"/>
      <c r="Q34" s="259"/>
      <c r="R34" s="488"/>
      <c r="S34" s="488"/>
      <c r="T34" s="81"/>
      <c r="U34" s="6"/>
      <c r="X34" s="6"/>
      <c r="Y34" s="6"/>
      <c r="Z34" s="6"/>
      <c r="AA34" s="6"/>
      <c r="AB34" s="6"/>
      <c r="AC34" s="6"/>
      <c r="AD34" s="6"/>
      <c r="AE34" s="18"/>
    </row>
    <row r="35" spans="2:33" ht="14.25" customHeight="1">
      <c r="B35" s="3"/>
      <c r="C35" s="17"/>
      <c r="D35" s="17"/>
      <c r="E35" s="48"/>
      <c r="F35" s="48"/>
      <c r="G35" s="48"/>
      <c r="H35" s="48"/>
      <c r="I35" s="48"/>
      <c r="J35" s="48"/>
      <c r="K35" s="48"/>
      <c r="L35" s="264" t="s">
        <v>53</v>
      </c>
      <c r="M35" s="264"/>
      <c r="N35" s="264"/>
      <c r="O35" s="264"/>
      <c r="P35" s="264"/>
      <c r="Q35" s="285">
        <v>3</v>
      </c>
      <c r="R35" s="277" t="s">
        <v>54</v>
      </c>
      <c r="S35" s="467">
        <v>1000</v>
      </c>
      <c r="T35" s="467"/>
      <c r="U35" s="259" t="str">
        <f>IF(W40=0.001,"水平勾配",IF(W40=0.005," 標準勾配",""))</f>
        <v/>
      </c>
      <c r="V35" s="264"/>
      <c r="W35" s="264"/>
      <c r="X35" s="251" t="str">
        <f>IF(Q35&lt;3,"3/1000以上にしてください","")</f>
        <v/>
      </c>
      <c r="AD35" s="264"/>
      <c r="AE35" s="18"/>
    </row>
    <row r="36" spans="2:33" ht="6.75" customHeight="1">
      <c r="B36" s="3"/>
      <c r="C36" s="17"/>
      <c r="D36" s="17"/>
      <c r="E36" s="48"/>
      <c r="F36" s="17"/>
      <c r="G36" s="48"/>
      <c r="H36" s="48"/>
      <c r="I36" s="17"/>
      <c r="J36" s="17"/>
      <c r="K36" s="17"/>
      <c r="L36" s="17"/>
      <c r="M36" s="17"/>
      <c r="N36" s="17"/>
      <c r="Q36" s="4"/>
      <c r="R36" s="4"/>
      <c r="S36" s="4"/>
      <c r="T36" s="4"/>
      <c r="U36" s="4"/>
      <c r="V36" s="294"/>
      <c r="W36" s="294"/>
      <c r="X36" s="294"/>
      <c r="Y36" s="294"/>
      <c r="Z36" s="294"/>
      <c r="AA36" s="294"/>
      <c r="AB36" s="4"/>
      <c r="AC36" s="4"/>
      <c r="AD36" s="4"/>
      <c r="AE36" s="18"/>
    </row>
    <row r="37" spans="2:33" ht="14.25" customHeight="1">
      <c r="B37" s="3"/>
      <c r="C37" s="387" t="s">
        <v>58</v>
      </c>
      <c r="D37" s="387"/>
      <c r="E37" s="473"/>
      <c r="F37" s="473"/>
      <c r="G37" s="476" t="s">
        <v>59</v>
      </c>
      <c r="H37" s="476"/>
      <c r="I37" s="476"/>
      <c r="J37" s="476"/>
      <c r="K37" s="476"/>
      <c r="L37" s="476"/>
      <c r="M37" s="386" t="s">
        <v>40</v>
      </c>
      <c r="N37" s="489">
        <f>K28</f>
        <v>0.09</v>
      </c>
      <c r="O37" s="489"/>
      <c r="P37" s="489"/>
      <c r="Q37" s="489"/>
      <c r="R37" s="386" t="s">
        <v>40</v>
      </c>
      <c r="S37" s="490">
        <f>ROUND(N37/N38,5)</f>
        <v>0.1</v>
      </c>
      <c r="T37" s="490"/>
      <c r="U37" s="490"/>
      <c r="V37" s="38"/>
      <c r="W37" s="38"/>
      <c r="X37" s="38"/>
      <c r="Y37" s="45"/>
      <c r="Z37" s="45"/>
      <c r="AA37" s="45"/>
      <c r="AB37" s="45"/>
      <c r="AC37" s="45"/>
      <c r="AD37" s="45"/>
      <c r="AE37" s="18"/>
    </row>
    <row r="38" spans="2:33" ht="14.4">
      <c r="B38" s="3"/>
      <c r="C38" s="387"/>
      <c r="D38" s="387"/>
      <c r="E38" s="473"/>
      <c r="F38" s="473"/>
      <c r="G38" s="466" t="s">
        <v>60</v>
      </c>
      <c r="H38" s="466"/>
      <c r="I38" s="466"/>
      <c r="J38" s="466"/>
      <c r="K38" s="466"/>
      <c r="L38" s="42"/>
      <c r="M38" s="387"/>
      <c r="N38" s="492">
        <f>G33</f>
        <v>0.9</v>
      </c>
      <c r="O38" s="492"/>
      <c r="P38" s="492"/>
      <c r="Q38" s="492"/>
      <c r="R38" s="387"/>
      <c r="S38" s="490"/>
      <c r="T38" s="490"/>
      <c r="U38" s="490"/>
      <c r="V38" s="38"/>
      <c r="W38" s="38"/>
      <c r="X38" s="38"/>
      <c r="Y38" s="45"/>
      <c r="Z38" s="45"/>
      <c r="AA38" s="45"/>
      <c r="AB38" s="45"/>
      <c r="AC38" s="45"/>
      <c r="AD38" s="45"/>
      <c r="AE38" s="18"/>
    </row>
    <row r="39" spans="2:33" ht="6" customHeight="1">
      <c r="B39" s="3"/>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45"/>
      <c r="AC39" s="45"/>
      <c r="AD39" s="45"/>
      <c r="AE39" s="18"/>
    </row>
    <row r="40" spans="2:33" ht="14.4">
      <c r="B40" s="3"/>
      <c r="C40" s="472" t="s">
        <v>61</v>
      </c>
      <c r="D40" s="473"/>
      <c r="E40" s="286">
        <v>1</v>
      </c>
      <c r="F40" s="474" t="s">
        <v>62</v>
      </c>
      <c r="G40" s="473"/>
      <c r="H40" s="48" t="s">
        <v>63</v>
      </c>
      <c r="I40" s="48"/>
      <c r="J40" s="48"/>
      <c r="K40" s="475" t="s">
        <v>40</v>
      </c>
      <c r="L40" s="273">
        <v>1</v>
      </c>
      <c r="M40" s="414" t="s">
        <v>64</v>
      </c>
      <c r="N40" s="414">
        <f>N37</f>
        <v>0.09</v>
      </c>
      <c r="O40" s="414"/>
      <c r="P40" s="414" t="s">
        <v>64</v>
      </c>
      <c r="Q40" s="411">
        <v>100</v>
      </c>
      <c r="R40" s="411"/>
      <c r="S40" s="37" t="s">
        <v>42</v>
      </c>
      <c r="T40" s="494">
        <f>S37</f>
        <v>0.1</v>
      </c>
      <c r="U40" s="494"/>
      <c r="V40" s="37" t="s">
        <v>42</v>
      </c>
      <c r="W40" s="402">
        <f>ROUND(Q35/S35,3)</f>
        <v>3.0000000000000001E-3</v>
      </c>
      <c r="X40" s="402"/>
      <c r="Y40" s="403" t="s">
        <v>40</v>
      </c>
      <c r="Z40" s="495">
        <f>ROUNDDOWN((L40/L41)*N40*((Q40*T40*SQRT(W40))/(Q41+SQRT(T41))),5)</f>
        <v>6.2449999999999999E-2</v>
      </c>
      <c r="AA40" s="496"/>
      <c r="AB40" s="496"/>
      <c r="AC40" s="402" t="s">
        <v>65</v>
      </c>
      <c r="AD40" s="387"/>
      <c r="AE40" s="18"/>
    </row>
    <row r="41" spans="2:33" ht="14.4">
      <c r="B41" s="3"/>
      <c r="C41" s="473"/>
      <c r="D41" s="473"/>
      <c r="E41" s="110" t="s">
        <v>66</v>
      </c>
      <c r="F41" s="473"/>
      <c r="G41" s="473"/>
      <c r="H41" s="40" t="s">
        <v>67</v>
      </c>
      <c r="I41" s="40" t="s">
        <v>68</v>
      </c>
      <c r="J41" s="40"/>
      <c r="K41" s="472"/>
      <c r="L41" s="111">
        <v>1.5</v>
      </c>
      <c r="M41" s="414"/>
      <c r="N41" s="414"/>
      <c r="O41" s="414"/>
      <c r="P41" s="414"/>
      <c r="Q41" s="420">
        <v>0.21</v>
      </c>
      <c r="R41" s="420"/>
      <c r="S41" s="75" t="s">
        <v>69</v>
      </c>
      <c r="T41" s="491">
        <f>S37</f>
        <v>0.1</v>
      </c>
      <c r="U41" s="491"/>
      <c r="V41" s="41"/>
      <c r="W41" s="41"/>
      <c r="X41" s="41"/>
      <c r="Y41" s="402"/>
      <c r="Z41" s="496"/>
      <c r="AA41" s="496"/>
      <c r="AB41" s="496"/>
      <c r="AC41" s="387"/>
      <c r="AD41" s="387"/>
      <c r="AE41" s="18"/>
    </row>
    <row r="42" spans="2:33" ht="8.25" customHeight="1">
      <c r="B42" s="3"/>
      <c r="C42" s="287"/>
      <c r="D42" s="287"/>
      <c r="E42" s="286"/>
      <c r="F42" s="287"/>
      <c r="G42" s="287"/>
      <c r="H42" s="48"/>
      <c r="I42" s="48"/>
      <c r="J42" s="48"/>
      <c r="K42" s="286"/>
      <c r="L42" s="112"/>
      <c r="M42" s="275"/>
      <c r="N42" s="275"/>
      <c r="O42" s="275"/>
      <c r="P42" s="275"/>
      <c r="Q42" s="273"/>
      <c r="R42" s="273"/>
      <c r="S42" s="78"/>
      <c r="T42" s="269"/>
      <c r="U42" s="269"/>
      <c r="V42" s="37"/>
      <c r="W42" s="37"/>
      <c r="X42" s="37"/>
      <c r="Y42" s="269"/>
      <c r="Z42" s="287"/>
      <c r="AA42" s="287"/>
      <c r="AB42" s="287"/>
      <c r="AC42" s="267"/>
      <c r="AD42" s="267"/>
      <c r="AE42" s="18"/>
    </row>
    <row r="43" spans="2:33" ht="14.4">
      <c r="B43" s="3"/>
      <c r="S43" s="421" t="s">
        <v>70</v>
      </c>
      <c r="T43" s="363"/>
      <c r="U43" s="363"/>
      <c r="V43" s="363"/>
      <c r="W43" s="363"/>
      <c r="X43" s="363"/>
      <c r="Y43" s="363"/>
      <c r="Z43" s="415">
        <f>ROUNDDOWN(Z40*1000,1)</f>
        <v>62.4</v>
      </c>
      <c r="AA43" s="415"/>
      <c r="AB43" s="37" t="s">
        <v>48</v>
      </c>
      <c r="AC43" s="81"/>
      <c r="AD43" s="82"/>
      <c r="AE43" s="83"/>
      <c r="AG43" s="238"/>
    </row>
    <row r="44" spans="2:33" ht="14.4">
      <c r="B44" s="3"/>
      <c r="C44" s="268" t="s">
        <v>71</v>
      </c>
      <c r="D44" s="84"/>
      <c r="E44" s="85"/>
      <c r="F44" s="85"/>
      <c r="G44" s="85"/>
      <c r="H44" s="48"/>
      <c r="I44" s="86"/>
      <c r="J44" s="17"/>
      <c r="K44" s="17"/>
      <c r="L44" s="17"/>
      <c r="M44" s="259" t="s">
        <v>97</v>
      </c>
      <c r="P44" s="6"/>
      <c r="R44" s="6"/>
      <c r="S44" s="6"/>
      <c r="U44" s="6"/>
      <c r="V44" s="6"/>
      <c r="W44" s="6"/>
      <c r="X44" s="6"/>
      <c r="Y44" s="6"/>
      <c r="Z44" s="463">
        <f>IF(U15="一般",ROUNDDOWN((Z43*3600)/N15,0),ROUNDDOWN(((Z43*3600)/N15)/1.25,0))</f>
        <v>1404</v>
      </c>
      <c r="AA44" s="464"/>
      <c r="AB44" s="407" t="s">
        <v>50</v>
      </c>
      <c r="AC44" s="408"/>
      <c r="AD44" s="6"/>
      <c r="AE44" s="18"/>
    </row>
    <row r="45" spans="2:33" ht="14.4">
      <c r="B45" s="3"/>
      <c r="D45" s="17"/>
      <c r="E45" s="17"/>
      <c r="F45" s="17"/>
      <c r="G45" s="48"/>
      <c r="H45" s="48"/>
      <c r="I45" s="90"/>
      <c r="J45" s="17"/>
      <c r="K45" s="17"/>
      <c r="L45" s="17"/>
      <c r="O45" s="17"/>
      <c r="P45" s="6"/>
      <c r="Q45" s="6"/>
      <c r="U45" s="245" t="s">
        <v>105</v>
      </c>
      <c r="V45" s="493" t="s">
        <v>119</v>
      </c>
      <c r="W45" s="493"/>
      <c r="X45" s="493"/>
      <c r="Y45" s="493"/>
      <c r="Z45" s="493"/>
      <c r="AA45" s="493"/>
      <c r="AB45" s="493"/>
      <c r="AC45" s="493"/>
      <c r="AD45" s="88"/>
      <c r="AE45" s="18"/>
    </row>
    <row r="46" spans="2:33" ht="14.4">
      <c r="B46" s="3"/>
      <c r="C46" s="17"/>
      <c r="D46" s="17"/>
      <c r="E46" s="113"/>
      <c r="F46" s="17"/>
      <c r="G46" s="92"/>
      <c r="H46" s="48"/>
      <c r="I46" s="17"/>
      <c r="J46" s="114"/>
      <c r="K46" s="84"/>
      <c r="L46" s="17"/>
      <c r="M46" s="17"/>
      <c r="T46" s="253" t="s">
        <v>107</v>
      </c>
      <c r="U46" s="499">
        <v>6</v>
      </c>
      <c r="V46" s="499"/>
      <c r="W46" s="271" t="s">
        <v>108</v>
      </c>
      <c r="X46" s="254" t="s">
        <v>109</v>
      </c>
      <c r="Y46" s="254">
        <f>VLOOKUP(V45,'データテーブル4(高排水)'!B21:G24,6,FALSE)</f>
        <v>6</v>
      </c>
      <c r="Z46" s="254" t="s">
        <v>110</v>
      </c>
      <c r="AA46" s="255"/>
      <c r="AB46" s="79"/>
      <c r="AE46" s="18"/>
    </row>
    <row r="47" spans="2:33" ht="14.4">
      <c r="B47" s="3"/>
      <c r="C47" s="17"/>
      <c r="D47" s="94"/>
      <c r="E47" s="48"/>
      <c r="F47" s="48"/>
      <c r="G47" s="95"/>
      <c r="H47" s="48"/>
      <c r="I47" s="48"/>
      <c r="J47" s="470">
        <f>T32</f>
        <v>30</v>
      </c>
      <c r="K47" s="471"/>
      <c r="L47" s="48" t="s">
        <v>73</v>
      </c>
      <c r="M47" s="48"/>
      <c r="N47" s="17"/>
      <c r="O47" s="17"/>
      <c r="P47" s="6"/>
      <c r="Q47" s="6"/>
      <c r="R47" s="115" t="s">
        <v>77</v>
      </c>
      <c r="S47" s="115"/>
      <c r="T47" s="115"/>
      <c r="U47" s="115"/>
      <c r="V47" s="115"/>
      <c r="W47" s="115"/>
      <c r="X47" s="115"/>
      <c r="Y47" s="478">
        <f>VLOOKUP(V45,データテーブル!H5:J39,3,FALSE)</f>
        <v>78.5</v>
      </c>
      <c r="Z47" s="478"/>
      <c r="AA47" s="478"/>
      <c r="AB47" s="37" t="s">
        <v>78</v>
      </c>
      <c r="AC47" s="115"/>
      <c r="AD47" s="6"/>
      <c r="AE47" s="18"/>
    </row>
    <row r="48" spans="2:33" ht="14.4">
      <c r="B48" s="3"/>
      <c r="C48" s="17"/>
      <c r="D48" s="48"/>
      <c r="E48" s="48"/>
      <c r="F48" s="48"/>
      <c r="G48" s="48"/>
      <c r="H48" s="48"/>
      <c r="I48" s="38"/>
      <c r="J48" s="266"/>
      <c r="K48" s="61"/>
      <c r="L48" s="61"/>
      <c r="M48" s="61"/>
      <c r="N48" s="17"/>
      <c r="O48" s="17"/>
      <c r="P48" s="6"/>
      <c r="Q48" s="6"/>
      <c r="R48" s="6"/>
      <c r="S48" t="s">
        <v>101</v>
      </c>
      <c r="AB48" s="423">
        <v>1</v>
      </c>
      <c r="AC48" s="423"/>
      <c r="AD48" s="6"/>
      <c r="AE48" s="18"/>
    </row>
    <row r="49" spans="2:33" ht="14.4">
      <c r="B49" s="3"/>
      <c r="C49" s="268"/>
      <c r="D49" s="48"/>
      <c r="E49" s="48"/>
      <c r="F49" s="48"/>
      <c r="G49" s="48"/>
      <c r="H49" s="48"/>
      <c r="I49" s="48"/>
      <c r="J49" s="48"/>
      <c r="K49" s="66"/>
      <c r="L49" s="48"/>
      <c r="M49" s="48"/>
      <c r="N49" s="62"/>
      <c r="O49" s="17"/>
      <c r="Q49" s="259"/>
      <c r="R49" s="259"/>
      <c r="S49" s="259"/>
      <c r="U49" s="259"/>
      <c r="V49" s="259"/>
      <c r="W49" s="259"/>
      <c r="X49" s="243" t="s">
        <v>82</v>
      </c>
      <c r="Y49" s="424">
        <f>IF(AND(V45="高排水　VP100",U46&lt;8,U46&gt;=6),41.4,(IF(U46&lt;Y46,"",ROUNDDOWN(VLOOKUP(V45,'データテーブル4(高排水)'!B21:D29,3,FALSE)/AB48,1))))</f>
        <v>41.4</v>
      </c>
      <c r="Z49" s="424"/>
      <c r="AA49" s="424"/>
      <c r="AB49" s="37" t="s">
        <v>48</v>
      </c>
      <c r="AC49" s="45"/>
      <c r="AD49" s="6"/>
      <c r="AE49" s="18"/>
      <c r="AG49" s="238"/>
    </row>
    <row r="50" spans="2:33" ht="14.4">
      <c r="B50" s="96"/>
      <c r="C50" s="17"/>
      <c r="D50" s="497">
        <f>Y47</f>
        <v>78.5</v>
      </c>
      <c r="E50" s="498"/>
      <c r="F50" s="45" t="s">
        <v>74</v>
      </c>
      <c r="G50" s="45"/>
      <c r="H50" s="48"/>
      <c r="I50" s="48"/>
      <c r="J50" s="48"/>
      <c r="K50" s="48"/>
      <c r="L50" s="48"/>
      <c r="M50" s="48"/>
      <c r="N50" s="259" t="s">
        <v>102</v>
      </c>
      <c r="R50" s="6"/>
      <c r="S50" s="6"/>
      <c r="U50" s="6"/>
      <c r="V50" s="6"/>
      <c r="W50" s="6"/>
      <c r="X50" s="6"/>
      <c r="Y50" s="6"/>
      <c r="Z50" s="425">
        <f>IF(U15="一般",ROUNDDOWN((Y49*3600)/N15,0),(ROUNDDOWN((Y49*3600)/N15,0))/1.25)</f>
        <v>931</v>
      </c>
      <c r="AA50" s="426"/>
      <c r="AB50" s="271" t="s">
        <v>50</v>
      </c>
      <c r="AC50" s="272"/>
      <c r="AD50" s="262"/>
      <c r="AE50" s="18"/>
    </row>
    <row r="51" spans="2:33">
      <c r="B51" s="96"/>
      <c r="C51" s="6"/>
      <c r="H51" s="45"/>
      <c r="I51" s="45"/>
      <c r="J51" s="45"/>
      <c r="K51" s="45"/>
      <c r="L51" s="45"/>
      <c r="M51" s="45"/>
      <c r="AE51" s="18"/>
    </row>
    <row r="52" spans="2:33">
      <c r="B52" s="96"/>
      <c r="AE52" s="18"/>
    </row>
    <row r="53" spans="2:33">
      <c r="B53" s="96"/>
      <c r="I53" s="4"/>
      <c r="J53" s="294"/>
      <c r="AE53" s="18"/>
    </row>
    <row r="54" spans="2:33">
      <c r="B54" s="96"/>
      <c r="D54" s="6"/>
      <c r="E54" s="6"/>
      <c r="F54" s="6"/>
      <c r="G54" s="6"/>
      <c r="H54" s="6"/>
      <c r="I54" s="6"/>
      <c r="J54" s="6"/>
      <c r="O54" t="s">
        <v>111</v>
      </c>
      <c r="P54" s="99" t="s">
        <v>40</v>
      </c>
      <c r="Q54" s="239" t="s">
        <v>112</v>
      </c>
      <c r="R54" s="45"/>
      <c r="S54" s="45"/>
      <c r="T54" s="45"/>
      <c r="U54" s="45"/>
      <c r="V54" s="45"/>
      <c r="W54" s="45"/>
      <c r="X54" s="45"/>
      <c r="Y54" s="45"/>
      <c r="Z54" s="45"/>
      <c r="AA54" s="278"/>
      <c r="AB54" s="45"/>
      <c r="AC54" s="45"/>
      <c r="AD54" s="45"/>
      <c r="AE54" s="18"/>
    </row>
    <row r="55" spans="2:33" ht="14.4">
      <c r="B55" s="96"/>
      <c r="C55" s="270"/>
      <c r="D55" s="6"/>
      <c r="E55" s="6"/>
      <c r="F55" s="6"/>
      <c r="G55" s="6"/>
      <c r="H55" s="6"/>
      <c r="I55" s="6"/>
      <c r="K55" s="262"/>
      <c r="L55" s="97"/>
      <c r="M55" s="97"/>
      <c r="N55" s="97"/>
      <c r="O55" s="238"/>
      <c r="P55" s="99" t="s">
        <v>40</v>
      </c>
      <c r="Q55" s="440">
        <v>0.6</v>
      </c>
      <c r="R55" s="476"/>
      <c r="S55" s="45" t="s">
        <v>42</v>
      </c>
      <c r="T55" s="395">
        <f>Y47</f>
        <v>78.5</v>
      </c>
      <c r="U55" s="388"/>
      <c r="V55" s="278" t="s">
        <v>42</v>
      </c>
      <c r="W55" s="38"/>
      <c r="X55" s="282">
        <v>2</v>
      </c>
      <c r="Y55" s="278" t="s">
        <v>42</v>
      </c>
      <c r="Z55" s="440">
        <v>980</v>
      </c>
      <c r="AA55" s="440"/>
      <c r="AB55" s="45" t="s">
        <v>42</v>
      </c>
      <c r="AC55" s="477">
        <f>J47</f>
        <v>30</v>
      </c>
      <c r="AD55" s="440"/>
      <c r="AE55" s="18"/>
    </row>
    <row r="56" spans="2:33">
      <c r="B56" s="96"/>
      <c r="C56" s="6"/>
      <c r="K56" s="6"/>
      <c r="L56" s="6"/>
      <c r="M56" s="6"/>
      <c r="P56" s="100" t="s">
        <v>40</v>
      </c>
      <c r="Q56" s="443">
        <f>ROUNDDOWN(Q55*T55*SQRT(X55*Z55*AC55),0)</f>
        <v>11421</v>
      </c>
      <c r="R56" s="443"/>
      <c r="S56" s="37" t="s">
        <v>100</v>
      </c>
      <c r="T56" s="37"/>
      <c r="U56" s="45"/>
      <c r="AD56" s="6"/>
      <c r="AE56" s="18"/>
    </row>
    <row r="57" spans="2:33">
      <c r="B57" s="96"/>
      <c r="C57" s="6"/>
      <c r="J57" s="38"/>
      <c r="K57" s="38"/>
      <c r="L57" s="38"/>
      <c r="M57" s="38"/>
      <c r="N57" s="38"/>
      <c r="O57" s="38"/>
      <c r="P57" s="500" t="s">
        <v>113</v>
      </c>
      <c r="Q57" s="500"/>
      <c r="R57" s="500"/>
      <c r="S57" s="500"/>
      <c r="T57" s="500"/>
      <c r="U57" s="500"/>
      <c r="V57" s="500"/>
      <c r="W57" s="500"/>
      <c r="X57" s="500"/>
      <c r="Y57" s="500"/>
      <c r="Z57" s="501">
        <f>ROUNDDOWN((Q56/1000)/AB48,1)</f>
        <v>11.4</v>
      </c>
      <c r="AA57" s="501"/>
      <c r="AB57" s="37" t="s">
        <v>48</v>
      </c>
      <c r="AC57" s="45"/>
      <c r="AD57" s="6"/>
      <c r="AE57" s="18"/>
    </row>
    <row r="58" spans="2:33" ht="14.4">
      <c r="B58" s="3"/>
      <c r="C58" s="17"/>
      <c r="D58" s="17"/>
      <c r="E58" s="17"/>
      <c r="F58" s="17"/>
      <c r="G58" s="17"/>
      <c r="H58" s="17"/>
      <c r="I58" s="48"/>
      <c r="J58" s="48"/>
      <c r="K58" s="48"/>
      <c r="L58" s="6"/>
      <c r="M58" s="17"/>
      <c r="R58" s="4"/>
      <c r="S58" s="4"/>
      <c r="T58" s="4"/>
      <c r="U58" s="264"/>
      <c r="V58" s="4"/>
      <c r="W58" s="4"/>
      <c r="X58" s="4"/>
      <c r="Y58" s="291" t="s">
        <v>102</v>
      </c>
      <c r="Z58" s="425">
        <f>IF(U15="一般",ROUNDDOWN((Z57*3600)/N15,0),(ROUNDDOWN((Z57*3600)/N15,0))/1.25)</f>
        <v>256</v>
      </c>
      <c r="AA58" s="426"/>
      <c r="AB58" s="407" t="s">
        <v>50</v>
      </c>
      <c r="AC58" s="408"/>
      <c r="AD58" s="6"/>
      <c r="AE58" s="18"/>
    </row>
    <row r="59" spans="2:33">
      <c r="B59" s="96"/>
      <c r="C59" s="82" t="s">
        <v>103</v>
      </c>
      <c r="D59" s="6"/>
      <c r="E59" s="6"/>
      <c r="F59" s="6"/>
      <c r="G59" s="6"/>
      <c r="H59" s="6"/>
      <c r="I59" s="6"/>
      <c r="J59" s="6"/>
      <c r="K59" s="6"/>
      <c r="L59" s="6"/>
      <c r="M59" s="6"/>
      <c r="N59" s="6"/>
      <c r="O59" s="6"/>
      <c r="W59" s="6"/>
      <c r="X59" s="6"/>
      <c r="Y59" s="6"/>
      <c r="Z59" s="6"/>
      <c r="AA59" s="6"/>
      <c r="AB59" s="6"/>
      <c r="AC59" s="6"/>
      <c r="AD59" s="6"/>
      <c r="AE59" s="18"/>
    </row>
    <row r="60" spans="2:33">
      <c r="B60" s="96"/>
      <c r="C60" s="82"/>
      <c r="D60" s="6"/>
      <c r="E60" s="435" t="s">
        <v>85</v>
      </c>
      <c r="F60" s="435"/>
      <c r="G60" s="436">
        <f>N24</f>
        <v>44.444444444444443</v>
      </c>
      <c r="H60" s="436"/>
      <c r="I60" s="37" t="s">
        <v>48</v>
      </c>
      <c r="J60" s="81"/>
      <c r="K60" s="81"/>
      <c r="L60" s="415" t="s">
        <v>86</v>
      </c>
      <c r="M60" s="415"/>
      <c r="N60" s="415"/>
      <c r="O60" s="415"/>
      <c r="P60" s="415"/>
      <c r="Q60" s="483">
        <f>Z43</f>
        <v>62.4</v>
      </c>
      <c r="R60" s="483"/>
      <c r="S60" s="37" t="s">
        <v>48</v>
      </c>
      <c r="T60" s="102"/>
      <c r="U60" s="438" t="s">
        <v>87</v>
      </c>
      <c r="V60" s="438"/>
      <c r="W60" s="438"/>
      <c r="X60" s="438"/>
      <c r="Y60" s="438"/>
      <c r="Z60" s="431">
        <f>Y49</f>
        <v>41.4</v>
      </c>
      <c r="AA60" s="431"/>
      <c r="AB60" s="37" t="s">
        <v>48</v>
      </c>
      <c r="AC60" s="102"/>
      <c r="AD60" s="6"/>
      <c r="AE60" s="18"/>
    </row>
    <row r="61" spans="2:33">
      <c r="B61" s="96"/>
      <c r="C61" s="6"/>
      <c r="D61" s="6"/>
      <c r="E61" s="82" t="s">
        <v>85</v>
      </c>
      <c r="F61" s="82"/>
      <c r="G61" s="502">
        <f>N22*1000</f>
        <v>160</v>
      </c>
      <c r="H61" s="502"/>
      <c r="I61" s="81" t="s">
        <v>88</v>
      </c>
      <c r="J61" s="81"/>
      <c r="K61" s="81"/>
      <c r="L61" s="81"/>
      <c r="M61" s="116"/>
      <c r="N61" s="280" t="str">
        <f>IF(N62="",IF(AND(Q60&gt;=G60,Z60&gt;=G60),"軒とい、たて樋共に排水能力条件を満足しています。",(IF(AND(Q60&gt;=G60,G60&gt;Z60),"たて樋の排水能力が不足しています。",(IF(AND(G60&gt;Q60,Z60&gt;=G60),"軒といの排水能力が不足しています。","軒とい、たて樋共に不足しています。"))))),"エラー：")</f>
        <v>たて樋の排水能力が不足しています。</v>
      </c>
      <c r="O61" s="281"/>
      <c r="P61" s="281"/>
      <c r="R61" s="281"/>
      <c r="S61" s="281"/>
      <c r="T61" s="281"/>
      <c r="U61" s="281"/>
      <c r="V61" s="281"/>
      <c r="W61" s="281"/>
      <c r="X61" s="281"/>
      <c r="Y61" s="281"/>
      <c r="Z61" s="281"/>
      <c r="AA61" s="281"/>
      <c r="AB61" s="281"/>
      <c r="AC61" s="281"/>
      <c r="AD61" s="6"/>
      <c r="AE61" s="18"/>
    </row>
    <row r="62" spans="2:33">
      <c r="B62" s="96"/>
      <c r="C62" s="82"/>
      <c r="N62" s="248" t="str">
        <f>IF(Y49="","たてとい長さが不足しています",IF(AND(T32&lt;Y32,T33&lt;Y33),"軒樋有効高さ、有効底幅が不足しています",IF(AND(T32&lt;Y32,T33&gt;=Y33),"軒樋有効高さが不足しています",IF(AND(T32&gt;=Y32,T33&lt;Y33),"軒樋有効底幅が不足しています",""))))</f>
        <v/>
      </c>
      <c r="AD62" s="6"/>
      <c r="AE62" s="18"/>
    </row>
    <row r="63" spans="2:33" ht="13.8" thickBot="1">
      <c r="B63" s="96"/>
      <c r="C63" s="6"/>
      <c r="D63" s="103" t="str">
        <f>IF(N61="","","＊この計算書はあくまで参考値です。参考資料としてお取り扱い下さい。")</f>
        <v>＊この計算書はあくまで参考値です。参考資料としてお取り扱い下さい。</v>
      </c>
      <c r="E63" s="6"/>
      <c r="F63" s="6"/>
      <c r="G63" s="6"/>
      <c r="H63" s="6"/>
      <c r="I63" s="6"/>
      <c r="J63" s="6"/>
      <c r="K63" s="6"/>
      <c r="L63" s="6"/>
      <c r="M63" s="6"/>
      <c r="N63" s="6"/>
      <c r="O63" s="6"/>
      <c r="P63" s="6"/>
      <c r="Q63" s="6"/>
      <c r="R63" s="6"/>
      <c r="S63" s="6"/>
      <c r="T63" s="6"/>
      <c r="U63" s="6"/>
      <c r="V63" s="6"/>
      <c r="W63" s="6"/>
      <c r="X63" s="6"/>
      <c r="Y63" s="6"/>
      <c r="Z63" s="6"/>
      <c r="AA63" s="6"/>
      <c r="AB63" s="6"/>
      <c r="AC63" s="6"/>
      <c r="AD63" s="6"/>
      <c r="AE63" s="18"/>
    </row>
    <row r="64" spans="2:33" ht="16.2">
      <c r="B64" s="234" t="s">
        <v>270</v>
      </c>
      <c r="C64" s="216"/>
      <c r="D64" s="217"/>
      <c r="E64" s="216"/>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8"/>
    </row>
    <row r="65" spans="2:31">
      <c r="B65" s="428"/>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30"/>
    </row>
    <row r="66" spans="2:31" ht="13.8" thickBot="1">
      <c r="B66" s="219"/>
      <c r="C66" s="220"/>
      <c r="D66" s="221"/>
      <c r="E66" s="222"/>
      <c r="F66" s="221"/>
      <c r="G66" s="221"/>
      <c r="H66" s="221"/>
      <c r="I66" s="221"/>
      <c r="J66" s="221"/>
      <c r="K66" s="221"/>
      <c r="L66" s="221"/>
      <c r="M66" s="221"/>
      <c r="N66" s="221"/>
      <c r="O66" s="221"/>
      <c r="P66" s="223"/>
      <c r="Q66" s="221"/>
      <c r="R66" s="221"/>
      <c r="S66" s="221"/>
      <c r="T66" s="221"/>
      <c r="U66" s="221"/>
      <c r="V66" s="221"/>
      <c r="W66" s="221"/>
      <c r="X66" s="221"/>
      <c r="Y66" s="221"/>
      <c r="Z66" s="221"/>
      <c r="AA66" s="220"/>
      <c r="AB66" s="220"/>
      <c r="AC66" s="220"/>
      <c r="AD66" s="220"/>
      <c r="AE66" s="224"/>
    </row>
    <row r="67" spans="2:31">
      <c r="B67" s="45"/>
      <c r="C67" s="45"/>
      <c r="D67" s="211"/>
      <c r="E67" s="38"/>
      <c r="F67" s="38"/>
      <c r="G67" s="38"/>
      <c r="H67" s="38"/>
      <c r="I67" s="38"/>
      <c r="J67" s="38"/>
      <c r="K67" s="38"/>
      <c r="L67" s="38"/>
      <c r="M67" s="38"/>
      <c r="N67" s="38"/>
      <c r="O67" s="38"/>
      <c r="P67" s="38"/>
      <c r="Q67" s="38"/>
      <c r="R67" s="38"/>
      <c r="S67" s="38"/>
      <c r="T67" s="38"/>
      <c r="U67" s="38"/>
      <c r="V67" s="38"/>
      <c r="W67" s="38"/>
      <c r="X67" s="38"/>
      <c r="Y67" s="38"/>
      <c r="Z67" s="38"/>
      <c r="AA67" s="38"/>
      <c r="AB67" s="45"/>
      <c r="AC67" s="45"/>
      <c r="AD67" s="45"/>
      <c r="AE67" s="45"/>
    </row>
    <row r="68" spans="2:31">
      <c r="B68" s="81"/>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row>
    <row r="69" spans="2:31">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2:31">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row>
    <row r="71" spans="2:31">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row>
    <row r="72" spans="2:31">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row>
    <row r="73" spans="2:31">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sheetData>
  <sheetProtection password="DFCE" sheet="1" objects="1" scenarios="1"/>
  <mergeCells count="82">
    <mergeCell ref="T32:U32"/>
    <mergeCell ref="T33:U33"/>
    <mergeCell ref="G61:H61"/>
    <mergeCell ref="B65:AE65"/>
    <mergeCell ref="E60:F60"/>
    <mergeCell ref="G60:H60"/>
    <mergeCell ref="L60:P60"/>
    <mergeCell ref="Q60:R60"/>
    <mergeCell ref="U60:Y60"/>
    <mergeCell ref="Z58:AA58"/>
    <mergeCell ref="AB58:AC58"/>
    <mergeCell ref="D50:E50"/>
    <mergeCell ref="Q55:R55"/>
    <mergeCell ref="T55:U55"/>
    <mergeCell ref="Z60:AA60"/>
    <mergeCell ref="S35:T35"/>
    <mergeCell ref="AB48:AC48"/>
    <mergeCell ref="Z55:AA55"/>
    <mergeCell ref="S43:Y43"/>
    <mergeCell ref="Z43:AA43"/>
    <mergeCell ref="Z44:AA44"/>
    <mergeCell ref="U46:V46"/>
    <mergeCell ref="Z57:AA57"/>
    <mergeCell ref="P57:Y57"/>
    <mergeCell ref="Q56:R56"/>
    <mergeCell ref="AC55:AD55"/>
    <mergeCell ref="Y49:AA49"/>
    <mergeCell ref="Z50:AA50"/>
    <mergeCell ref="J47:K47"/>
    <mergeCell ref="Y47:AA47"/>
    <mergeCell ref="AC40:AD41"/>
    <mergeCell ref="Q41:R41"/>
    <mergeCell ref="T41:U41"/>
    <mergeCell ref="P40:P41"/>
    <mergeCell ref="Q40:R40"/>
    <mergeCell ref="T40:U40"/>
    <mergeCell ref="W40:X40"/>
    <mergeCell ref="Y40:Y41"/>
    <mergeCell ref="Z40:AB41"/>
    <mergeCell ref="V45:AC45"/>
    <mergeCell ref="AB44:AC44"/>
    <mergeCell ref="C40:D41"/>
    <mergeCell ref="F40:G41"/>
    <mergeCell ref="K40:K41"/>
    <mergeCell ref="M40:M41"/>
    <mergeCell ref="N40:O41"/>
    <mergeCell ref="G33:H33"/>
    <mergeCell ref="C37:F38"/>
    <mergeCell ref="G37:L37"/>
    <mergeCell ref="M37:M38"/>
    <mergeCell ref="N37:Q37"/>
    <mergeCell ref="R37:R38"/>
    <mergeCell ref="S37:U38"/>
    <mergeCell ref="G38:K38"/>
    <mergeCell ref="N38:Q38"/>
    <mergeCell ref="R34:S34"/>
    <mergeCell ref="P23:R23"/>
    <mergeCell ref="I34:J34"/>
    <mergeCell ref="N24:P24"/>
    <mergeCell ref="J25:K25"/>
    <mergeCell ref="K28:L28"/>
    <mergeCell ref="D7:G8"/>
    <mergeCell ref="H7:W8"/>
    <mergeCell ref="AB7:AE7"/>
    <mergeCell ref="AA8:AD8"/>
    <mergeCell ref="Z22:AB22"/>
    <mergeCell ref="I21:J21"/>
    <mergeCell ref="N22:P22"/>
    <mergeCell ref="T22:V22"/>
    <mergeCell ref="G9:AE9"/>
    <mergeCell ref="J12:L12"/>
    <mergeCell ref="T12:U12"/>
    <mergeCell ref="AB12:AC12"/>
    <mergeCell ref="N13:Q13"/>
    <mergeCell ref="AB13:AC13"/>
    <mergeCell ref="AB14:AC14"/>
    <mergeCell ref="N15:P15"/>
    <mergeCell ref="BB1:BC1"/>
    <mergeCell ref="BB2:BC2"/>
    <mergeCell ref="BB3:BC3"/>
    <mergeCell ref="U15:W15"/>
    <mergeCell ref="Y15:AD15"/>
  </mergeCells>
  <phoneticPr fontId="2"/>
  <conditionalFormatting sqref="N61:P61 R61:AC61">
    <cfRule type="cellIs" dxfId="1" priority="1" stopIfTrue="1" operator="notEqual">
      <formula>"軒とい、たて樋共に排水能力条件を満足しています。"</formula>
    </cfRule>
  </conditionalFormatting>
  <dataValidations count="3">
    <dataValidation type="list" allowBlank="1" showInputMessage="1" showErrorMessage="1" sqref="AB48">
      <formula1>増大率</formula1>
    </dataValidation>
    <dataValidation type="list" allowBlank="1" showInputMessage="1" showErrorMessage="1" sqref="AD50">
      <formula1>たて樋商品名</formula1>
    </dataValidation>
    <dataValidation type="list" allowBlank="1" showInputMessage="1" showErrorMessage="1" sqref="U15:W15">
      <formula1>"一般,谷とい"</formula1>
    </dataValidation>
  </dataValidations>
  <pageMargins left="0.65" right="0.36" top="0.25" bottom="0.25" header="0.16" footer="0.16"/>
  <pageSetup paperSize="9" scale="95"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'データテーブル4(高排水)'!$B$21:$B$24</xm:f>
          </x14:formula1>
          <xm:sqref>V45:AC45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BC72"/>
  <sheetViews>
    <sheetView showGridLines="0" showRowColHeaders="0" workbookViewId="0">
      <pane ySplit="3" topLeftCell="A4" activePane="bottomLeft" state="frozen"/>
      <selection activeCell="H12" sqref="H12"/>
      <selection pane="bottomLeft" activeCell="N13" sqref="N13"/>
    </sheetView>
  </sheetViews>
  <sheetFormatPr defaultRowHeight="13.2"/>
  <cols>
    <col min="1" max="1" width="15.33203125" customWidth="1"/>
    <col min="2" max="35" width="3.109375" customWidth="1"/>
    <col min="36" max="36" width="3.33203125" customWidth="1"/>
    <col min="37" max="65" width="3.109375" customWidth="1"/>
  </cols>
  <sheetData>
    <row r="1" spans="2:55">
      <c r="V1" s="1" t="s">
        <v>120</v>
      </c>
      <c r="BB1" s="504" t="s">
        <v>0</v>
      </c>
      <c r="BC1" s="504"/>
    </row>
    <row r="2" spans="2:55">
      <c r="V2" s="1" t="s">
        <v>90</v>
      </c>
      <c r="BB2" s="504">
        <f>データテーブル!F86</f>
        <v>2</v>
      </c>
      <c r="BC2" s="504"/>
    </row>
    <row r="3" spans="2:55">
      <c r="BB3" s="504"/>
      <c r="BC3" s="504"/>
    </row>
    <row r="6" spans="2:55" ht="13.8" thickBot="1"/>
    <row r="7" spans="2:55" ht="13.5" customHeight="1">
      <c r="B7" s="117"/>
      <c r="C7" s="292"/>
      <c r="D7" s="355" t="s">
        <v>18</v>
      </c>
      <c r="E7" s="505"/>
      <c r="F7" s="505"/>
      <c r="G7" s="505"/>
      <c r="H7" s="358"/>
      <c r="I7" s="358"/>
      <c r="J7" s="358"/>
      <c r="K7" s="358"/>
      <c r="L7" s="358"/>
      <c r="M7" s="358"/>
      <c r="N7" s="358"/>
      <c r="O7" s="358"/>
      <c r="P7" s="358"/>
      <c r="Q7" s="358"/>
      <c r="R7" s="358"/>
      <c r="S7" s="358"/>
      <c r="T7" s="358"/>
      <c r="U7" s="358"/>
      <c r="V7" s="358"/>
      <c r="W7" s="358"/>
      <c r="X7" s="292"/>
      <c r="Y7" s="107"/>
      <c r="Z7" s="107"/>
      <c r="AA7" s="107"/>
      <c r="AB7" s="360"/>
      <c r="AC7" s="360"/>
      <c r="AD7" s="360"/>
      <c r="AE7" s="361"/>
    </row>
    <row r="8" spans="2:55" ht="14.4" customHeight="1">
      <c r="B8" s="118"/>
      <c r="C8" s="5"/>
      <c r="D8" s="506"/>
      <c r="E8" s="506"/>
      <c r="F8" s="506"/>
      <c r="G8" s="506"/>
      <c r="H8" s="359"/>
      <c r="I8" s="359"/>
      <c r="J8" s="359"/>
      <c r="K8" s="359"/>
      <c r="L8" s="359"/>
      <c r="M8" s="359"/>
      <c r="N8" s="359"/>
      <c r="O8" s="359"/>
      <c r="P8" s="359"/>
      <c r="Q8" s="359"/>
      <c r="R8" s="359"/>
      <c r="S8" s="359"/>
      <c r="T8" s="359"/>
      <c r="U8" s="359"/>
      <c r="V8" s="359"/>
      <c r="W8" s="359"/>
      <c r="X8" s="5"/>
      <c r="Y8" s="6" t="s">
        <v>19</v>
      </c>
      <c r="AA8" s="362">
        <f ca="1">TODAY()</f>
        <v>44246</v>
      </c>
      <c r="AB8" s="363"/>
      <c r="AC8" s="363"/>
      <c r="AD8" s="363"/>
      <c r="AE8" s="7"/>
    </row>
    <row r="9" spans="2:55" ht="15" thickBot="1">
      <c r="B9" s="119"/>
      <c r="C9" s="12"/>
      <c r="D9" s="10" t="s">
        <v>20</v>
      </c>
      <c r="E9" s="10"/>
      <c r="F9" s="11"/>
      <c r="G9" s="364"/>
      <c r="H9" s="365"/>
      <c r="I9" s="365"/>
      <c r="J9" s="365"/>
      <c r="K9" s="365"/>
      <c r="L9" s="365"/>
      <c r="M9" s="365"/>
      <c r="N9" s="365"/>
      <c r="O9" s="365"/>
      <c r="P9" s="365"/>
      <c r="Q9" s="365"/>
      <c r="R9" s="365"/>
      <c r="S9" s="365"/>
      <c r="T9" s="365"/>
      <c r="U9" s="365"/>
      <c r="V9" s="365"/>
      <c r="W9" s="365"/>
      <c r="X9" s="365"/>
      <c r="Y9" s="365"/>
      <c r="Z9" s="365"/>
      <c r="AA9" s="365"/>
      <c r="AB9" s="365"/>
      <c r="AC9" s="365"/>
      <c r="AD9" s="365"/>
      <c r="AE9" s="366"/>
    </row>
    <row r="10" spans="2:55" ht="14.4">
      <c r="B10" s="3"/>
      <c r="C10" s="274"/>
      <c r="D10" s="13"/>
      <c r="E10" s="14"/>
      <c r="F10" s="15"/>
      <c r="G10" s="16"/>
      <c r="H10" s="16"/>
      <c r="I10" s="16"/>
      <c r="J10" s="16"/>
      <c r="K10" s="16"/>
      <c r="L10" s="16"/>
      <c r="M10" s="6"/>
      <c r="N10" s="6"/>
      <c r="O10" s="17"/>
      <c r="P10" s="6"/>
      <c r="Q10" s="6"/>
      <c r="R10" s="6"/>
      <c r="S10" s="6"/>
      <c r="T10" s="274"/>
      <c r="U10" s="17"/>
      <c r="V10" s="6"/>
      <c r="W10" s="6"/>
      <c r="X10" s="6"/>
      <c r="Y10" s="6"/>
      <c r="Z10" s="6"/>
      <c r="AA10" s="6"/>
      <c r="AB10" s="6"/>
      <c r="AC10" s="6"/>
      <c r="AD10" s="6"/>
      <c r="AE10" s="18"/>
    </row>
    <row r="11" spans="2:55" ht="14.4">
      <c r="B11" s="3"/>
      <c r="C11" s="268" t="s">
        <v>91</v>
      </c>
      <c r="D11" s="17"/>
      <c r="E11" s="17"/>
      <c r="F11" s="17"/>
      <c r="G11" s="17"/>
      <c r="H11" s="17"/>
      <c r="I11" s="17"/>
      <c r="J11" s="17"/>
      <c r="K11" s="17"/>
      <c r="L11" s="17"/>
      <c r="M11" s="17"/>
      <c r="N11" s="17"/>
      <c r="O11" s="17"/>
      <c r="P11" s="6"/>
      <c r="Q11" s="6"/>
      <c r="R11" s="6"/>
      <c r="S11" s="6"/>
      <c r="T11" s="6"/>
      <c r="U11" s="6"/>
      <c r="V11" s="6"/>
      <c r="W11" s="6"/>
      <c r="X11" s="6"/>
      <c r="Y11" s="6"/>
      <c r="Z11" s="6"/>
      <c r="AA11" s="6"/>
      <c r="AB11" s="6"/>
      <c r="AC11" s="6"/>
      <c r="AD11" s="6"/>
      <c r="AE11" s="18"/>
    </row>
    <row r="12" spans="2:55" ht="16.2">
      <c r="B12" s="3"/>
      <c r="C12" s="17"/>
      <c r="J12" s="38"/>
      <c r="O12" s="23"/>
      <c r="P12" s="6"/>
      <c r="T12" s="38"/>
      <c r="X12" s="6"/>
      <c r="Y12" s="6"/>
      <c r="Z12" s="6"/>
      <c r="AA12" s="6"/>
      <c r="AB12" s="6"/>
      <c r="AC12" s="6"/>
      <c r="AD12" s="6"/>
      <c r="AE12" s="18"/>
    </row>
    <row r="13" spans="2:55" ht="14.4">
      <c r="B13" s="3"/>
      <c r="C13" s="17"/>
      <c r="E13" s="17"/>
      <c r="F13" s="17"/>
      <c r="G13" s="6"/>
      <c r="H13" s="6"/>
      <c r="I13" s="17"/>
      <c r="J13" s="6"/>
      <c r="K13" s="6"/>
      <c r="L13" s="6"/>
      <c r="M13" s="6"/>
      <c r="P13" s="22" t="s">
        <v>121</v>
      </c>
      <c r="Q13" s="6"/>
      <c r="R13" s="6"/>
      <c r="S13" s="6"/>
      <c r="T13" s="6"/>
      <c r="U13" s="6"/>
      <c r="V13" s="507">
        <v>100</v>
      </c>
      <c r="W13" s="507"/>
      <c r="X13" s="507"/>
      <c r="Y13" s="17" t="s">
        <v>24</v>
      </c>
      <c r="Z13" s="4"/>
      <c r="AA13" s="6"/>
      <c r="AB13" s="6"/>
      <c r="AC13" s="6"/>
      <c r="AD13" s="6"/>
      <c r="AE13" s="18"/>
    </row>
    <row r="14" spans="2:55" ht="6" customHeight="1">
      <c r="B14" s="3"/>
      <c r="C14" s="17"/>
      <c r="D14" s="17"/>
      <c r="E14" s="17"/>
      <c r="F14" s="17"/>
      <c r="G14" s="6"/>
      <c r="H14" s="6"/>
      <c r="I14" s="17"/>
      <c r="J14" s="6"/>
      <c r="K14" s="6"/>
      <c r="L14" s="6"/>
      <c r="M14" s="6"/>
      <c r="N14" s="120"/>
      <c r="O14" s="4"/>
      <c r="AC14" s="6"/>
      <c r="AD14" s="6"/>
      <c r="AE14" s="18"/>
    </row>
    <row r="15" spans="2:55" ht="14.4">
      <c r="B15" s="3"/>
      <c r="C15" s="17"/>
      <c r="D15" s="17"/>
      <c r="E15" s="17"/>
      <c r="F15" s="17"/>
      <c r="G15" s="6"/>
      <c r="H15" s="6"/>
      <c r="I15" s="17"/>
      <c r="J15" s="6"/>
      <c r="K15" s="6"/>
      <c r="L15" s="6"/>
      <c r="M15" s="6"/>
      <c r="N15" s="120"/>
      <c r="O15" s="4"/>
      <c r="P15" s="22" t="s">
        <v>92</v>
      </c>
      <c r="Q15" s="6"/>
      <c r="R15" s="6"/>
      <c r="S15" s="371">
        <v>1</v>
      </c>
      <c r="T15" s="354"/>
      <c r="U15" s="17" t="s">
        <v>26</v>
      </c>
      <c r="V15" s="6"/>
      <c r="W15" s="6"/>
      <c r="X15" s="6"/>
      <c r="Y15" s="6"/>
      <c r="Z15" s="6"/>
      <c r="AA15" s="6"/>
      <c r="AB15" s="6"/>
      <c r="AD15" s="6"/>
      <c r="AE15" s="18"/>
    </row>
    <row r="16" spans="2:55" ht="6.75" customHeight="1">
      <c r="B16" s="3"/>
      <c r="C16" s="17"/>
      <c r="D16" s="17"/>
      <c r="E16" s="17"/>
      <c r="F16" s="17"/>
      <c r="G16" s="6"/>
      <c r="H16" s="6"/>
      <c r="I16" s="17"/>
      <c r="J16" s="6"/>
      <c r="K16" s="6"/>
      <c r="L16" s="6"/>
      <c r="M16" s="6"/>
      <c r="N16" s="120"/>
      <c r="O16" s="4"/>
      <c r="Z16" s="210"/>
      <c r="AA16" s="210"/>
      <c r="AB16" s="210"/>
      <c r="AC16" s="210"/>
      <c r="AD16" s="6"/>
      <c r="AE16" s="18"/>
    </row>
    <row r="17" spans="2:31" ht="14.4">
      <c r="B17" s="3"/>
      <c r="C17" s="17"/>
      <c r="D17" s="17"/>
      <c r="E17" s="17"/>
      <c r="F17" s="17"/>
      <c r="G17" s="6"/>
      <c r="H17" s="6"/>
      <c r="I17" s="17"/>
      <c r="J17" s="6"/>
      <c r="K17" s="6"/>
      <c r="L17" s="6"/>
      <c r="M17" s="6"/>
      <c r="N17" s="120"/>
      <c r="O17" s="4"/>
      <c r="P17" s="17" t="s">
        <v>29</v>
      </c>
      <c r="Q17" s="17"/>
      <c r="R17" s="6"/>
      <c r="S17" s="6"/>
      <c r="T17" s="6"/>
      <c r="U17" s="6"/>
      <c r="V17" s="6"/>
      <c r="W17" s="6"/>
      <c r="X17" s="6"/>
      <c r="Y17" s="6"/>
      <c r="Z17" s="508">
        <f>IF(ISERROR(V13/S15)=TRUE,"",(V13/S15))</f>
        <v>100</v>
      </c>
      <c r="AA17" s="509"/>
      <c r="AB17" s="509"/>
      <c r="AC17" s="509"/>
      <c r="AD17" s="17" t="s">
        <v>30</v>
      </c>
      <c r="AE17" s="18"/>
    </row>
    <row r="18" spans="2:31" ht="14.4">
      <c r="B18" s="3"/>
      <c r="C18" s="17"/>
      <c r="D18" s="17"/>
      <c r="E18" s="17"/>
      <c r="F18" s="17"/>
      <c r="G18" s="6"/>
      <c r="H18" s="6"/>
      <c r="I18" s="17"/>
      <c r="J18" s="6"/>
      <c r="K18" s="6"/>
      <c r="L18" s="6"/>
      <c r="M18" s="6"/>
      <c r="N18" s="120"/>
      <c r="O18" s="4"/>
      <c r="P18" s="4"/>
      <c r="Q18" s="17"/>
      <c r="R18" s="6"/>
      <c r="S18" s="6"/>
      <c r="T18" s="6"/>
      <c r="U18" s="6"/>
      <c r="V18" s="6"/>
      <c r="W18" s="6"/>
      <c r="X18" s="6"/>
      <c r="Y18" s="6"/>
      <c r="Z18" s="6"/>
      <c r="AA18" s="6"/>
      <c r="AB18" s="6"/>
      <c r="AC18" s="6"/>
      <c r="AD18" s="6"/>
      <c r="AE18" s="18"/>
    </row>
    <row r="19" spans="2:31" ht="14.4">
      <c r="B19" s="3"/>
      <c r="C19" s="17"/>
      <c r="D19" s="17"/>
      <c r="E19" s="17"/>
      <c r="F19" s="17"/>
      <c r="G19" s="6"/>
      <c r="H19" s="6"/>
      <c r="I19" s="17"/>
      <c r="J19" s="6"/>
      <c r="K19" s="6"/>
      <c r="L19" s="6"/>
      <c r="M19" s="6"/>
      <c r="N19" s="120"/>
      <c r="O19" s="4"/>
      <c r="P19" s="4"/>
      <c r="Q19" s="17"/>
      <c r="R19" s="6"/>
      <c r="S19" s="6"/>
      <c r="T19" s="6"/>
      <c r="U19" s="6"/>
      <c r="V19" s="6"/>
      <c r="W19" s="6"/>
      <c r="X19" s="6"/>
      <c r="Y19" s="6"/>
      <c r="Z19" s="6"/>
      <c r="AA19" s="6"/>
      <c r="AB19" s="6"/>
      <c r="AC19" s="6"/>
      <c r="AD19" s="6"/>
      <c r="AE19" s="18"/>
    </row>
    <row r="20" spans="2:31" ht="14.4">
      <c r="B20" s="3"/>
      <c r="C20" s="17"/>
      <c r="D20" s="17"/>
      <c r="E20" s="17"/>
      <c r="F20" s="17"/>
      <c r="G20" s="6"/>
      <c r="H20" s="6"/>
      <c r="I20" s="17"/>
      <c r="J20" s="6"/>
      <c r="K20" s="6"/>
      <c r="L20" s="6"/>
      <c r="M20" s="6"/>
      <c r="N20" s="120"/>
      <c r="O20" s="4"/>
      <c r="P20" s="4"/>
      <c r="Q20" s="17"/>
      <c r="R20" s="6"/>
      <c r="S20" s="6"/>
      <c r="T20" s="6"/>
      <c r="U20" s="6"/>
      <c r="V20" s="6"/>
      <c r="W20" s="6"/>
      <c r="X20" s="6"/>
      <c r="Y20" s="6"/>
      <c r="Z20" s="6"/>
      <c r="AA20" s="6"/>
      <c r="AB20" s="6"/>
      <c r="AC20" s="6"/>
      <c r="AD20" s="6"/>
      <c r="AE20" s="18"/>
    </row>
    <row r="21" spans="2:31" ht="14.4">
      <c r="B21" s="3"/>
      <c r="C21" s="268" t="s">
        <v>33</v>
      </c>
      <c r="D21" s="17"/>
      <c r="E21" s="17"/>
      <c r="F21" s="17"/>
      <c r="G21" s="6"/>
      <c r="J21" s="17" t="s">
        <v>34</v>
      </c>
      <c r="K21" s="6"/>
      <c r="L21" s="6"/>
      <c r="N21" s="353">
        <v>160</v>
      </c>
      <c r="O21" s="354"/>
      <c r="P21" s="354"/>
      <c r="Q21" s="17" t="s">
        <v>35</v>
      </c>
      <c r="R21" s="6"/>
      <c r="S21" s="6"/>
      <c r="T21" s="27"/>
      <c r="U21" s="262"/>
      <c r="V21" s="17"/>
      <c r="W21" s="17"/>
      <c r="X21" s="6"/>
      <c r="Y21" s="6"/>
      <c r="Z21" s="6"/>
      <c r="AA21" s="6"/>
      <c r="AB21" s="6"/>
      <c r="AC21" s="6"/>
      <c r="AD21" s="6"/>
      <c r="AE21" s="18"/>
    </row>
    <row r="22" spans="2:31" ht="14.4">
      <c r="B22" s="3"/>
      <c r="C22" s="17"/>
      <c r="D22" s="17"/>
      <c r="E22" s="17"/>
      <c r="F22" s="17"/>
      <c r="G22" s="17"/>
      <c r="H22" s="17"/>
      <c r="I22" s="6"/>
      <c r="J22" s="6"/>
      <c r="K22" s="6"/>
      <c r="L22" s="6"/>
      <c r="M22" s="6"/>
      <c r="N22" s="6"/>
      <c r="O22" s="6"/>
      <c r="P22" s="6"/>
      <c r="Q22" s="6"/>
      <c r="R22" s="6"/>
      <c r="S22" s="6"/>
      <c r="T22" s="6"/>
      <c r="U22" s="6"/>
      <c r="V22" s="6"/>
      <c r="W22" s="6"/>
      <c r="X22" s="6"/>
      <c r="Y22" s="6"/>
      <c r="Z22" s="6"/>
      <c r="AA22" s="6"/>
      <c r="AB22" s="6"/>
      <c r="AC22" s="6"/>
      <c r="AD22" s="6"/>
      <c r="AE22" s="18"/>
    </row>
    <row r="23" spans="2:31" ht="14.4">
      <c r="B23" s="3"/>
      <c r="C23" s="17"/>
      <c r="D23" s="17"/>
      <c r="E23" s="17"/>
      <c r="F23" s="17"/>
      <c r="G23" s="17"/>
      <c r="H23" s="17"/>
      <c r="I23" s="6"/>
      <c r="J23" s="6"/>
      <c r="K23" s="6"/>
      <c r="L23" s="6"/>
      <c r="M23" s="6"/>
      <c r="N23" s="6"/>
      <c r="O23" s="6"/>
      <c r="P23" s="6"/>
      <c r="Q23" s="6"/>
      <c r="R23" s="6"/>
      <c r="S23" s="6"/>
      <c r="T23" s="6"/>
      <c r="U23" s="6"/>
      <c r="V23" s="6"/>
      <c r="W23" s="6"/>
      <c r="X23" s="6"/>
      <c r="Y23" s="6"/>
      <c r="Z23" s="6"/>
      <c r="AA23" s="6"/>
      <c r="AB23" s="6"/>
      <c r="AC23" s="6"/>
      <c r="AD23" s="6"/>
      <c r="AE23" s="18"/>
    </row>
    <row r="24" spans="2:31" ht="14.4">
      <c r="B24" s="3"/>
      <c r="C24" s="17"/>
      <c r="D24" s="17"/>
      <c r="E24" s="17"/>
      <c r="F24" s="17"/>
      <c r="G24" s="17"/>
      <c r="H24" s="17"/>
      <c r="I24" s="6"/>
      <c r="J24" s="6"/>
      <c r="K24" s="6"/>
      <c r="L24" s="6"/>
      <c r="M24" s="6"/>
      <c r="N24" s="6"/>
      <c r="O24" s="6"/>
      <c r="P24" s="6"/>
      <c r="Q24" s="6"/>
      <c r="R24" s="6"/>
      <c r="S24" s="6"/>
      <c r="T24" s="6"/>
      <c r="U24" s="6"/>
      <c r="V24" s="6"/>
      <c r="W24" s="6"/>
      <c r="X24" s="6"/>
      <c r="Y24" s="6"/>
      <c r="Z24" s="6"/>
      <c r="AA24" s="6"/>
      <c r="AB24" s="6"/>
      <c r="AC24" s="6"/>
      <c r="AD24" s="6"/>
      <c r="AE24" s="18"/>
    </row>
    <row r="25" spans="2:31" ht="14.4">
      <c r="B25" s="3"/>
      <c r="C25" s="17"/>
      <c r="D25" s="17"/>
      <c r="E25" s="17"/>
      <c r="F25" s="17"/>
      <c r="G25" s="17"/>
      <c r="H25" s="17"/>
      <c r="I25" s="6"/>
      <c r="J25" s="6"/>
      <c r="K25" s="6"/>
      <c r="L25" s="6"/>
      <c r="M25" s="6"/>
      <c r="N25" s="6"/>
      <c r="O25" s="6"/>
      <c r="P25" s="6"/>
      <c r="Q25" s="6"/>
      <c r="R25" s="6"/>
      <c r="S25" s="6"/>
      <c r="T25" s="6"/>
      <c r="U25" s="6"/>
      <c r="V25" s="6"/>
      <c r="W25" s="6"/>
      <c r="X25" s="6"/>
      <c r="Y25" s="6"/>
      <c r="Z25" s="6"/>
      <c r="AA25" s="6"/>
      <c r="AB25" s="6"/>
      <c r="AC25" s="6"/>
      <c r="AD25" s="6"/>
      <c r="AE25" s="18"/>
    </row>
    <row r="26" spans="2:31" ht="14.4">
      <c r="B26" s="3"/>
      <c r="C26" s="17"/>
      <c r="D26" s="17"/>
      <c r="E26" s="17"/>
      <c r="F26" s="17"/>
      <c r="G26" s="17"/>
      <c r="H26" s="17"/>
      <c r="I26" s="6"/>
      <c r="J26" s="6"/>
      <c r="K26" s="6"/>
      <c r="L26" s="6"/>
      <c r="M26" s="6"/>
      <c r="N26" s="6"/>
      <c r="O26" s="6"/>
      <c r="P26" s="6"/>
      <c r="Q26" s="6"/>
      <c r="R26" s="6"/>
      <c r="S26" s="6"/>
      <c r="T26" s="6"/>
      <c r="U26" s="6"/>
      <c r="V26" s="6"/>
      <c r="W26" s="6"/>
      <c r="X26" s="6"/>
      <c r="Y26" s="6"/>
      <c r="Z26" s="6"/>
      <c r="AA26" s="6"/>
      <c r="AB26" s="6"/>
      <c r="AC26" s="6"/>
      <c r="AD26" s="6"/>
      <c r="AE26" s="18"/>
    </row>
    <row r="27" spans="2:31" ht="16.2">
      <c r="B27" s="3"/>
      <c r="C27" s="274"/>
      <c r="D27" s="29"/>
      <c r="E27" s="17"/>
      <c r="F27" s="30"/>
      <c r="G27" s="108"/>
      <c r="H27" s="17"/>
      <c r="I27" s="283"/>
      <c r="J27" s="283"/>
      <c r="K27" s="288"/>
      <c r="L27" s="32" t="s">
        <v>39</v>
      </c>
      <c r="M27" s="33" t="s">
        <v>40</v>
      </c>
      <c r="N27" s="34" t="s">
        <v>41</v>
      </c>
      <c r="O27" s="34"/>
      <c r="P27" s="268" t="s">
        <v>42</v>
      </c>
      <c r="Q27" s="35" t="s">
        <v>43</v>
      </c>
      <c r="R27" s="35"/>
      <c r="S27" s="6"/>
      <c r="T27" s="6"/>
      <c r="U27" s="6"/>
      <c r="V27" s="6"/>
      <c r="W27" s="6"/>
      <c r="X27" s="6"/>
      <c r="Y27" s="6"/>
      <c r="Z27" s="6"/>
      <c r="AA27" s="6"/>
      <c r="AB27" s="6"/>
      <c r="AC27" s="6"/>
      <c r="AD27" s="6"/>
      <c r="AE27" s="18"/>
    </row>
    <row r="28" spans="2:31" ht="14.4">
      <c r="B28" s="3"/>
      <c r="C28" s="268"/>
      <c r="D28" s="17"/>
      <c r="E28" s="17"/>
      <c r="F28" s="17"/>
      <c r="G28" s="17"/>
      <c r="H28" s="17"/>
      <c r="I28" s="17"/>
      <c r="J28" s="17"/>
      <c r="K28" s="6"/>
      <c r="L28" s="17"/>
      <c r="M28" s="121" t="s">
        <v>40</v>
      </c>
      <c r="N28" s="348">
        <f>IF(N21="","",N21/1000)</f>
        <v>0.16</v>
      </c>
      <c r="O28" s="349"/>
      <c r="P28" s="349"/>
      <c r="Q28" s="37" t="s">
        <v>44</v>
      </c>
      <c r="R28" s="38"/>
      <c r="S28" s="39" t="s">
        <v>42</v>
      </c>
      <c r="T28" s="367">
        <f>Z17</f>
        <v>100</v>
      </c>
      <c r="U28" s="367"/>
      <c r="V28" s="367"/>
      <c r="W28" s="37" t="s">
        <v>45</v>
      </c>
      <c r="Y28" s="6"/>
      <c r="Z28" s="6"/>
      <c r="AA28" s="6"/>
      <c r="AB28" s="6"/>
      <c r="AC28" s="6"/>
      <c r="AD28" s="6"/>
      <c r="AE28" s="18"/>
    </row>
    <row r="29" spans="2:31" ht="14.4">
      <c r="B29" s="3"/>
      <c r="C29" s="17"/>
      <c r="D29" s="17"/>
      <c r="E29" s="17"/>
      <c r="F29" s="17"/>
      <c r="G29" s="17"/>
      <c r="H29" s="17"/>
      <c r="I29" s="17"/>
      <c r="J29" s="17"/>
      <c r="K29" s="17"/>
      <c r="L29" s="17"/>
      <c r="M29" s="294"/>
      <c r="N29" s="40"/>
      <c r="O29" s="38"/>
      <c r="P29" s="347">
        <v>3600</v>
      </c>
      <c r="Q29" s="512"/>
      <c r="R29" s="512"/>
      <c r="S29" s="41" t="s">
        <v>122</v>
      </c>
      <c r="T29" s="42"/>
      <c r="U29" s="43"/>
      <c r="V29" s="42"/>
      <c r="W29" s="20"/>
      <c r="X29" s="6"/>
      <c r="Y29" s="6"/>
      <c r="Z29" s="6"/>
      <c r="AA29" s="6"/>
      <c r="AB29" s="6"/>
      <c r="AC29" s="6"/>
      <c r="AD29" s="6"/>
      <c r="AE29" s="18"/>
    </row>
    <row r="30" spans="2:31" ht="14.4">
      <c r="B30" s="3"/>
      <c r="C30" s="17"/>
      <c r="D30" s="17"/>
      <c r="E30" s="17"/>
      <c r="F30" s="17"/>
      <c r="G30" s="17"/>
      <c r="H30" s="17"/>
      <c r="I30" s="17"/>
      <c r="J30" s="17"/>
      <c r="K30" s="17"/>
      <c r="L30" s="6"/>
      <c r="M30" s="122" t="s">
        <v>40</v>
      </c>
      <c r="N30" s="454">
        <f>N28*T28/P29</f>
        <v>4.4444444444444444E-3</v>
      </c>
      <c r="O30" s="454"/>
      <c r="P30" s="454"/>
      <c r="Q30" s="44" t="s">
        <v>123</v>
      </c>
      <c r="R30" s="45"/>
      <c r="S30" s="45"/>
      <c r="T30" s="45"/>
      <c r="U30" s="45"/>
      <c r="V30" s="45"/>
      <c r="W30" s="6"/>
      <c r="X30" s="6"/>
      <c r="Y30" s="6"/>
      <c r="Z30" s="6"/>
      <c r="AA30" s="6"/>
      <c r="AB30" s="6"/>
      <c r="AC30" s="6"/>
      <c r="AD30" s="6"/>
      <c r="AE30" s="18"/>
    </row>
    <row r="31" spans="2:31" ht="14.4">
      <c r="B31" s="3"/>
      <c r="C31" s="17"/>
      <c r="D31" s="17"/>
      <c r="E31" s="17"/>
      <c r="F31" s="17"/>
      <c r="G31" s="17"/>
      <c r="H31" s="17"/>
      <c r="I31" s="266"/>
      <c r="J31" s="266"/>
      <c r="K31" s="6"/>
      <c r="L31" s="6"/>
      <c r="M31" s="33" t="s">
        <v>40</v>
      </c>
      <c r="N31" s="351">
        <f>N30*1000</f>
        <v>4.4444444444444446</v>
      </c>
      <c r="O31" s="352"/>
      <c r="P31" s="352"/>
      <c r="Q31" s="17" t="s">
        <v>124</v>
      </c>
      <c r="R31" s="6"/>
      <c r="S31" s="6"/>
      <c r="T31" s="6"/>
      <c r="U31" s="6"/>
      <c r="V31" s="6"/>
      <c r="W31" s="6"/>
      <c r="X31" s="6"/>
      <c r="Y31" s="6"/>
      <c r="Z31" s="6"/>
      <c r="AA31" s="6"/>
      <c r="AB31" s="6"/>
      <c r="AC31" s="6"/>
      <c r="AD31" s="6"/>
      <c r="AE31" s="18"/>
    </row>
    <row r="32" spans="2:31" ht="14.4">
      <c r="B32" s="3"/>
      <c r="C32" s="17"/>
      <c r="D32" s="17"/>
      <c r="E32" s="17"/>
      <c r="F32" s="17"/>
      <c r="G32" s="17"/>
      <c r="H32" s="17"/>
      <c r="I32" s="48"/>
      <c r="J32" s="48"/>
      <c r="K32" s="48"/>
      <c r="L32" s="6"/>
      <c r="M32" s="17"/>
      <c r="N32" s="6"/>
      <c r="O32" s="6"/>
      <c r="P32" s="6"/>
      <c r="Q32" s="6"/>
      <c r="R32" s="6"/>
      <c r="S32" s="6"/>
      <c r="T32" s="6"/>
      <c r="U32" s="6"/>
      <c r="V32" s="6"/>
      <c r="W32" s="6"/>
      <c r="X32" s="6"/>
      <c r="Y32" s="6"/>
      <c r="Z32" s="6"/>
      <c r="AA32" s="6"/>
      <c r="AB32" s="6"/>
      <c r="AC32" s="6"/>
      <c r="AD32" s="6"/>
      <c r="AE32" s="18"/>
    </row>
    <row r="33" spans="2:31" ht="14.4">
      <c r="B33" s="3"/>
      <c r="C33" s="268" t="s">
        <v>125</v>
      </c>
      <c r="D33" s="17"/>
      <c r="E33" s="17"/>
      <c r="F33" s="17"/>
      <c r="G33" s="17"/>
      <c r="H33" s="17"/>
      <c r="I33" s="48"/>
      <c r="J33" s="265"/>
      <c r="K33" s="266"/>
      <c r="L33" s="4"/>
      <c r="M33" s="17"/>
      <c r="O33" s="6"/>
      <c r="P33" s="6"/>
      <c r="Q33" s="6"/>
      <c r="R33" s="6"/>
      <c r="S33" s="6"/>
      <c r="T33" s="6"/>
      <c r="U33" s="6"/>
      <c r="V33" s="6"/>
      <c r="W33" s="6"/>
      <c r="X33" s="6"/>
      <c r="Y33" s="6"/>
      <c r="Z33" s="6"/>
      <c r="AA33" s="6"/>
      <c r="AB33" s="6"/>
      <c r="AC33" s="6"/>
      <c r="AD33" s="6"/>
      <c r="AE33" s="18"/>
    </row>
    <row r="34" spans="2:31" ht="14.25" customHeight="1">
      <c r="B34" s="3"/>
      <c r="C34" s="17"/>
      <c r="D34" s="17"/>
      <c r="E34" s="17"/>
      <c r="F34" s="17"/>
      <c r="G34" s="17"/>
      <c r="H34" s="17"/>
      <c r="I34" s="48"/>
      <c r="J34" s="48"/>
      <c r="K34" s="48"/>
      <c r="L34" s="4"/>
      <c r="M34" s="262"/>
      <c r="O34" s="6"/>
      <c r="P34" s="6"/>
      <c r="Q34" s="6"/>
      <c r="R34" s="6"/>
      <c r="S34" s="6"/>
      <c r="T34" s="6"/>
      <c r="U34" s="6"/>
      <c r="V34" s="6"/>
      <c r="W34" s="6"/>
      <c r="X34" s="6"/>
      <c r="Y34" s="6"/>
      <c r="Z34" s="6"/>
      <c r="AA34" s="6"/>
      <c r="AB34" s="6"/>
      <c r="AC34" s="6"/>
      <c r="AD34" s="6"/>
      <c r="AE34" s="18"/>
    </row>
    <row r="35" spans="2:31" ht="14.25" customHeight="1">
      <c r="B35" s="3"/>
      <c r="C35" s="48"/>
      <c r="D35" s="48"/>
      <c r="E35" s="49"/>
      <c r="F35" s="50"/>
      <c r="G35" s="48"/>
      <c r="H35" s="51"/>
      <c r="I35" s="48"/>
      <c r="J35" s="48"/>
      <c r="K35" s="48"/>
      <c r="L35" s="294"/>
      <c r="M35" s="48"/>
      <c r="N35" s="45"/>
      <c r="O35" s="45"/>
      <c r="P35" s="45"/>
      <c r="Q35" s="45"/>
      <c r="R35" s="45"/>
      <c r="S35" s="45"/>
      <c r="T35" s="45"/>
      <c r="U35" s="45"/>
      <c r="V35" s="45"/>
      <c r="W35" s="45"/>
      <c r="X35" s="45"/>
      <c r="Y35" s="45"/>
      <c r="Z35" s="45"/>
      <c r="AA35" s="45"/>
      <c r="AB35" s="45"/>
      <c r="AC35" s="45"/>
      <c r="AD35" s="45"/>
      <c r="AE35" s="18"/>
    </row>
    <row r="36" spans="2:31" ht="14.25" customHeight="1">
      <c r="B36" s="3"/>
      <c r="C36" s="48"/>
      <c r="D36" s="48"/>
      <c r="E36" s="48"/>
      <c r="F36" s="52"/>
      <c r="G36" s="53"/>
      <c r="H36" s="48"/>
      <c r="I36" s="48"/>
      <c r="J36" s="48"/>
      <c r="K36" s="286"/>
      <c r="L36" s="294"/>
      <c r="M36" s="123"/>
      <c r="N36" s="48"/>
      <c r="O36" s="48"/>
      <c r="P36" s="45"/>
      <c r="Q36" s="45"/>
      <c r="R36" s="45"/>
      <c r="S36" s="45"/>
      <c r="T36" s="45"/>
      <c r="U36" s="45"/>
      <c r="V36" s="45"/>
      <c r="W36" s="45"/>
      <c r="X36" s="45"/>
      <c r="Y36" s="45"/>
      <c r="Z36" s="45"/>
      <c r="AA36" s="45"/>
      <c r="AB36" s="45"/>
      <c r="AC36" s="45"/>
      <c r="AD36" s="45"/>
      <c r="AE36" s="18"/>
    </row>
    <row r="37" spans="2:31" ht="14.25" customHeight="1">
      <c r="B37" s="3"/>
      <c r="C37" s="48"/>
      <c r="D37" s="48"/>
      <c r="E37" s="48"/>
      <c r="F37" s="52"/>
      <c r="G37" s="55"/>
      <c r="H37" s="48"/>
      <c r="I37" s="48"/>
      <c r="J37" s="266"/>
      <c r="K37" s="48"/>
      <c r="L37" s="48"/>
      <c r="M37" s="48"/>
      <c r="N37" s="48"/>
      <c r="O37" s="48"/>
      <c r="P37" s="294"/>
      <c r="Q37" s="294"/>
      <c r="R37" s="294"/>
      <c r="S37" s="294"/>
      <c r="T37" s="294"/>
      <c r="U37" s="294"/>
      <c r="V37" s="294"/>
      <c r="W37" s="294"/>
      <c r="X37" s="294"/>
      <c r="Y37" s="294"/>
      <c r="Z37" s="294"/>
      <c r="AA37" s="294"/>
      <c r="AB37" s="294"/>
      <c r="AC37" s="294"/>
      <c r="AD37" s="294"/>
      <c r="AE37" s="18"/>
    </row>
    <row r="38" spans="2:31" ht="14.25" customHeight="1">
      <c r="B38" s="3"/>
      <c r="C38" s="124"/>
      <c r="D38" s="48"/>
      <c r="E38" s="57"/>
      <c r="F38" s="57"/>
      <c r="G38" s="48"/>
      <c r="H38" s="58"/>
      <c r="I38" s="48"/>
      <c r="J38" s="59"/>
      <c r="K38" s="60"/>
      <c r="L38" s="60"/>
      <c r="M38" s="61"/>
      <c r="N38" s="61"/>
      <c r="O38" s="48"/>
      <c r="P38" s="294"/>
      <c r="Q38" s="294"/>
      <c r="R38" s="294"/>
      <c r="S38" s="294"/>
      <c r="T38" s="294"/>
      <c r="U38" s="294"/>
      <c r="V38" s="294"/>
      <c r="W38" s="294"/>
      <c r="X38" s="294"/>
      <c r="Y38" s="294"/>
      <c r="Z38" s="294"/>
      <c r="AA38" s="294"/>
      <c r="AB38" s="294"/>
      <c r="AC38" s="294"/>
      <c r="AD38" s="294"/>
      <c r="AE38" s="18"/>
    </row>
    <row r="39" spans="2:31" ht="14.25" customHeight="1">
      <c r="B39" s="3"/>
      <c r="C39" s="63"/>
      <c r="D39" s="48"/>
      <c r="E39" s="64"/>
      <c r="F39" s="64"/>
      <c r="G39" s="48"/>
      <c r="H39" s="58"/>
      <c r="I39" s="48"/>
      <c r="J39" s="65"/>
      <c r="K39" s="66"/>
      <c r="L39" s="48"/>
      <c r="M39" s="48"/>
      <c r="N39" s="125" t="s">
        <v>126</v>
      </c>
      <c r="O39" s="48"/>
      <c r="P39" s="294"/>
      <c r="Q39" s="294"/>
      <c r="R39" s="294"/>
      <c r="S39" s="294"/>
      <c r="T39" s="294"/>
      <c r="U39" s="294"/>
      <c r="V39" s="294"/>
      <c r="W39" s="294"/>
      <c r="X39" s="294"/>
      <c r="Y39" s="294"/>
      <c r="Z39" s="294"/>
      <c r="AA39" s="294"/>
      <c r="AB39" s="294"/>
      <c r="AC39" s="294"/>
      <c r="AD39" s="294"/>
      <c r="AE39" s="18"/>
    </row>
    <row r="40" spans="2:31" ht="14.25" customHeight="1">
      <c r="B40" s="3"/>
      <c r="C40" s="126"/>
      <c r="D40" s="127"/>
      <c r="E40" s="109"/>
      <c r="F40" s="109"/>
      <c r="G40" s="69"/>
      <c r="H40" s="288"/>
      <c r="I40" s="288"/>
      <c r="J40" s="48"/>
      <c r="K40" s="48"/>
      <c r="L40" s="48"/>
      <c r="M40" s="48"/>
      <c r="O40" s="48"/>
      <c r="P40" s="294"/>
      <c r="Q40" s="294"/>
      <c r="R40" s="294"/>
      <c r="S40" s="294"/>
      <c r="T40" s="294"/>
      <c r="U40" s="294"/>
      <c r="V40" s="294"/>
      <c r="W40" s="294"/>
      <c r="X40" s="294"/>
      <c r="Y40" s="294"/>
      <c r="Z40" s="294"/>
      <c r="AA40" s="294"/>
      <c r="AB40" s="294"/>
      <c r="AC40" s="294"/>
      <c r="AD40" s="294"/>
      <c r="AE40" s="18"/>
    </row>
    <row r="41" spans="2:31" ht="14.25" customHeight="1">
      <c r="B41" s="3"/>
      <c r="C41" s="32"/>
      <c r="D41" s="294"/>
      <c r="E41" s="48"/>
      <c r="F41" s="286"/>
      <c r="G41" s="278"/>
      <c r="H41" s="278"/>
      <c r="I41" s="123"/>
      <c r="J41" s="48"/>
      <c r="K41" s="294"/>
      <c r="L41" s="294"/>
      <c r="M41" s="294"/>
      <c r="N41" s="294"/>
      <c r="O41" s="294"/>
      <c r="P41" s="294"/>
      <c r="Q41" s="48"/>
      <c r="R41" s="294"/>
      <c r="S41" s="294"/>
      <c r="T41" s="294"/>
      <c r="U41" s="294"/>
      <c r="V41" s="294"/>
      <c r="W41" s="294"/>
      <c r="X41" s="294"/>
      <c r="Y41" s="294"/>
      <c r="Z41" s="294"/>
      <c r="AA41" s="294"/>
      <c r="AB41" s="294"/>
      <c r="AC41" s="294"/>
      <c r="AD41" s="294"/>
      <c r="AE41" s="18"/>
    </row>
    <row r="42" spans="2:31" ht="14.25" customHeight="1">
      <c r="B42" s="3"/>
      <c r="C42" s="48"/>
      <c r="D42" s="48"/>
      <c r="E42" s="48"/>
      <c r="F42" s="48"/>
      <c r="G42" s="48"/>
      <c r="H42" s="48"/>
      <c r="I42" s="48"/>
      <c r="J42" s="48"/>
      <c r="K42" s="48"/>
      <c r="L42" s="48"/>
      <c r="M42" s="48"/>
      <c r="N42" s="32"/>
      <c r="O42" s="294"/>
      <c r="P42" s="294"/>
      <c r="Q42" s="294"/>
      <c r="R42" s="294"/>
      <c r="S42" s="294"/>
      <c r="T42" s="294"/>
      <c r="U42" s="294"/>
      <c r="V42" s="294"/>
      <c r="W42" s="294"/>
      <c r="X42" s="294"/>
      <c r="Y42" s="294"/>
      <c r="Z42" s="294"/>
      <c r="AA42" s="294"/>
      <c r="AB42" s="294"/>
      <c r="AC42" s="294"/>
      <c r="AD42" s="294"/>
      <c r="AE42" s="18"/>
    </row>
    <row r="43" spans="2:31" ht="14.25" customHeight="1">
      <c r="B43" s="3"/>
      <c r="C43" s="48"/>
      <c r="D43" s="48"/>
      <c r="E43" s="48"/>
      <c r="F43" s="48"/>
      <c r="G43" s="48"/>
      <c r="H43" s="48"/>
      <c r="I43" s="48"/>
      <c r="J43" s="48"/>
      <c r="K43" s="48"/>
      <c r="L43" s="48"/>
      <c r="M43" s="48"/>
      <c r="N43" s="48"/>
      <c r="O43" s="294"/>
      <c r="P43" s="294"/>
      <c r="Q43" s="294"/>
      <c r="R43" s="294"/>
      <c r="S43" s="294"/>
      <c r="T43" s="294"/>
      <c r="U43" s="294"/>
      <c r="V43" s="294"/>
      <c r="W43" s="294"/>
      <c r="X43" s="294"/>
      <c r="Y43" s="294"/>
      <c r="Z43" s="294"/>
      <c r="AA43" s="294"/>
      <c r="AB43" s="294"/>
      <c r="AC43" s="294"/>
      <c r="AD43" s="294"/>
      <c r="AE43" s="18"/>
    </row>
    <row r="44" spans="2:31" ht="14.25" customHeight="1">
      <c r="B44" s="3"/>
      <c r="C44" s="278"/>
      <c r="D44" s="278"/>
      <c r="E44" s="294"/>
      <c r="F44" s="294"/>
      <c r="G44" s="282"/>
      <c r="H44" s="282"/>
      <c r="I44" s="282"/>
      <c r="J44" s="282"/>
      <c r="K44" s="282"/>
      <c r="L44" s="282"/>
      <c r="M44" s="100"/>
      <c r="N44" s="282"/>
      <c r="O44" s="282"/>
      <c r="Q44" s="82" t="s">
        <v>127</v>
      </c>
      <c r="R44" s="82"/>
      <c r="S44" s="82"/>
      <c r="T44" s="82"/>
      <c r="U44" s="82"/>
      <c r="V44" s="82"/>
      <c r="W44" s="82"/>
      <c r="X44" s="82"/>
      <c r="Y44" s="400" t="s">
        <v>128</v>
      </c>
      <c r="Z44" s="400"/>
      <c r="AA44" s="400"/>
      <c r="AB44" s="400"/>
      <c r="AC44" s="400"/>
      <c r="AD44" s="294"/>
      <c r="AE44" s="18"/>
    </row>
    <row r="45" spans="2:31" ht="14.25" customHeight="1">
      <c r="B45" s="3"/>
      <c r="C45" s="278"/>
      <c r="D45" s="278"/>
      <c r="E45" s="294"/>
      <c r="F45" s="294"/>
      <c r="G45" s="282"/>
      <c r="H45" s="282"/>
      <c r="I45" s="282"/>
      <c r="J45" s="282"/>
      <c r="K45" s="282"/>
      <c r="L45" s="294"/>
      <c r="M45" s="278"/>
      <c r="N45" s="282"/>
      <c r="O45" s="282"/>
      <c r="Q45" s="6" t="s">
        <v>129</v>
      </c>
      <c r="R45" s="6"/>
      <c r="S45" s="6"/>
      <c r="T45" s="6"/>
      <c r="U45" s="6"/>
      <c r="V45" s="6"/>
      <c r="W45" s="6"/>
      <c r="X45" s="6"/>
      <c r="Y45" s="510">
        <f>(VLOOKUP(Y44,データテーブル!H5:J39,3,0))</f>
        <v>54.1</v>
      </c>
      <c r="Z45" s="510"/>
      <c r="AA45" s="510"/>
      <c r="AB45" s="511" t="s">
        <v>78</v>
      </c>
      <c r="AC45" s="511"/>
      <c r="AD45" s="294"/>
      <c r="AE45" s="18"/>
    </row>
    <row r="46" spans="2:31" ht="14.25" customHeight="1">
      <c r="B46" s="3"/>
      <c r="C46" s="294"/>
      <c r="D46" s="294"/>
      <c r="E46" s="294"/>
      <c r="F46" s="294"/>
      <c r="G46" s="294"/>
      <c r="H46" s="294"/>
      <c r="I46" s="294"/>
      <c r="J46" s="294"/>
      <c r="K46" s="294"/>
      <c r="L46" s="294"/>
      <c r="M46" s="294"/>
      <c r="N46" s="294"/>
      <c r="O46" s="294"/>
      <c r="Q46" s="6" t="s">
        <v>130</v>
      </c>
      <c r="R46" s="6"/>
      <c r="S46" s="6"/>
      <c r="T46" s="6"/>
      <c r="U46" s="6"/>
      <c r="V46" s="6"/>
      <c r="W46" s="6"/>
      <c r="X46" s="6"/>
      <c r="Y46" s="510">
        <f>ROUNDDOWN(SQRT(Y45/3.14)*2*10,0)</f>
        <v>83</v>
      </c>
      <c r="Z46" s="510"/>
      <c r="AA46" s="510"/>
      <c r="AB46" s="422" t="s">
        <v>131</v>
      </c>
      <c r="AC46" s="422"/>
      <c r="AD46" s="294"/>
      <c r="AE46" s="18"/>
    </row>
    <row r="47" spans="2:31" ht="14.25" customHeight="1">
      <c r="B47" s="3"/>
      <c r="C47" s="294"/>
      <c r="D47" s="294"/>
      <c r="E47" s="294"/>
      <c r="F47" s="294"/>
      <c r="G47" s="294"/>
      <c r="H47" s="294"/>
      <c r="I47" s="294"/>
      <c r="J47" s="294"/>
      <c r="K47" s="294"/>
      <c r="L47" s="294"/>
      <c r="M47" s="294"/>
      <c r="N47" s="294"/>
      <c r="O47" s="294"/>
      <c r="P47" s="294"/>
      <c r="Q47" s="294"/>
      <c r="AE47" s="18"/>
    </row>
    <row r="48" spans="2:31" ht="14.25" customHeight="1">
      <c r="B48" s="3"/>
      <c r="C48" s="286"/>
      <c r="D48" s="294"/>
      <c r="E48" s="286"/>
      <c r="F48" s="288"/>
      <c r="G48" s="294"/>
      <c r="H48" s="48"/>
      <c r="I48" s="48"/>
      <c r="J48" s="48"/>
      <c r="K48" s="289"/>
      <c r="L48" s="273"/>
      <c r="M48" s="269"/>
      <c r="N48" s="513">
        <v>819200</v>
      </c>
      <c r="O48" s="513"/>
      <c r="P48" s="513"/>
      <c r="Q48" s="514" t="s">
        <v>42</v>
      </c>
      <c r="R48" s="520">
        <f>Y45/10000</f>
        <v>5.4099999999999999E-3</v>
      </c>
      <c r="S48" s="517"/>
      <c r="T48" s="438"/>
      <c r="U48" s="128" t="s">
        <v>132</v>
      </c>
      <c r="V48" s="518" t="s">
        <v>133</v>
      </c>
      <c r="W48" s="518" t="s">
        <v>134</v>
      </c>
      <c r="X48" s="516">
        <f>Y46</f>
        <v>83</v>
      </c>
      <c r="Y48" s="517"/>
      <c r="Z48" s="518" t="s">
        <v>135</v>
      </c>
      <c r="AA48" s="129" t="s">
        <v>136</v>
      </c>
      <c r="AB48" s="284"/>
      <c r="AC48" s="269"/>
      <c r="AD48" s="278"/>
      <c r="AE48" s="18"/>
    </row>
    <row r="49" spans="2:31" ht="14.25" customHeight="1">
      <c r="B49" s="3"/>
      <c r="C49" s="294"/>
      <c r="D49" s="294"/>
      <c r="E49" s="286"/>
      <c r="F49" s="294"/>
      <c r="G49" s="294"/>
      <c r="H49" s="48"/>
      <c r="I49" s="48"/>
      <c r="J49" s="48"/>
      <c r="K49" s="286"/>
      <c r="L49" s="112"/>
      <c r="M49" s="269"/>
      <c r="N49" s="513"/>
      <c r="O49" s="513"/>
      <c r="P49" s="513"/>
      <c r="Q49" s="514"/>
      <c r="R49" s="517"/>
      <c r="S49" s="517"/>
      <c r="T49" s="438"/>
      <c r="U49" s="295"/>
      <c r="V49" s="518"/>
      <c r="W49" s="518"/>
      <c r="X49" s="517"/>
      <c r="Y49" s="517"/>
      <c r="Z49" s="519"/>
      <c r="AA49" s="87"/>
      <c r="AB49" s="284"/>
      <c r="AC49" s="278"/>
      <c r="AD49" s="278"/>
      <c r="AE49" s="18"/>
    </row>
    <row r="50" spans="2:31" ht="14.25" customHeight="1">
      <c r="B50" s="3"/>
      <c r="M50" s="528" t="s">
        <v>40</v>
      </c>
      <c r="N50" s="513">
        <v>819200</v>
      </c>
      <c r="O50" s="513"/>
      <c r="P50" s="513"/>
      <c r="Q50" s="411" t="s">
        <v>42</v>
      </c>
      <c r="R50" s="515">
        <f>R48^(5/3)</f>
        <v>1.6672297139807372E-4</v>
      </c>
      <c r="S50" s="515"/>
      <c r="T50" s="515"/>
      <c r="U50" s="411" t="s">
        <v>42</v>
      </c>
      <c r="V50" s="526">
        <f>(1/X48)^(2/3)</f>
        <v>5.2555068330781163E-2</v>
      </c>
      <c r="W50" s="527"/>
      <c r="X50" s="527"/>
      <c r="Y50" s="527"/>
      <c r="Z50" s="322"/>
      <c r="AA50" s="322"/>
      <c r="AB50" s="101"/>
      <c r="AC50" s="102"/>
      <c r="AD50" s="81"/>
      <c r="AE50" s="83"/>
    </row>
    <row r="51" spans="2:31" ht="14.4">
      <c r="B51" s="3"/>
      <c r="C51" s="268"/>
      <c r="D51" s="84"/>
      <c r="E51" s="85"/>
      <c r="F51" s="85"/>
      <c r="G51" s="85"/>
      <c r="H51" s="48"/>
      <c r="I51" s="86"/>
      <c r="J51" s="17"/>
      <c r="K51" s="17"/>
      <c r="L51" s="17"/>
      <c r="M51" s="379"/>
      <c r="N51" s="513"/>
      <c r="O51" s="513"/>
      <c r="P51" s="513"/>
      <c r="Q51" s="411"/>
      <c r="R51" s="515"/>
      <c r="S51" s="515"/>
      <c r="T51" s="515"/>
      <c r="U51" s="411"/>
      <c r="V51" s="527"/>
      <c r="W51" s="527"/>
      <c r="X51" s="527"/>
      <c r="Y51" s="527"/>
      <c r="Z51" s="45"/>
      <c r="AA51" s="45"/>
      <c r="AB51" s="45"/>
      <c r="AC51" s="45"/>
      <c r="AD51" s="45"/>
      <c r="AE51" s="18"/>
    </row>
    <row r="52" spans="2:31" ht="14.4">
      <c r="B52" s="3"/>
      <c r="C52" s="48"/>
      <c r="D52" s="48"/>
      <c r="E52" s="91"/>
      <c r="F52" s="48"/>
      <c r="G52" s="92"/>
      <c r="H52" s="48"/>
      <c r="I52" s="48"/>
      <c r="J52" s="93"/>
      <c r="K52" s="52"/>
      <c r="L52" s="48"/>
      <c r="M52" s="525" t="s">
        <v>40</v>
      </c>
      <c r="N52" s="521">
        <f>N50*R50*V50</f>
        <v>7.1779427566687337</v>
      </c>
      <c r="O52" s="521"/>
      <c r="P52" s="521"/>
      <c r="Q52" s="387" t="s">
        <v>124</v>
      </c>
      <c r="R52" s="387"/>
      <c r="S52" s="294"/>
      <c r="T52" s="294"/>
      <c r="U52" s="294"/>
      <c r="V52" s="294"/>
      <c r="W52" s="294"/>
      <c r="X52" s="294"/>
      <c r="Y52" s="294"/>
      <c r="Z52" s="294"/>
      <c r="AA52" s="294"/>
      <c r="AB52" s="294"/>
      <c r="AC52" s="294"/>
      <c r="AD52" s="45"/>
      <c r="AE52" s="18"/>
    </row>
    <row r="53" spans="2:31" ht="14.4">
      <c r="B53" s="3"/>
      <c r="C53" s="48"/>
      <c r="D53" s="94"/>
      <c r="E53" s="48"/>
      <c r="K53" s="48"/>
      <c r="L53" s="48"/>
      <c r="M53" s="363"/>
      <c r="N53" s="521"/>
      <c r="O53" s="521"/>
      <c r="P53" s="521"/>
      <c r="Q53" s="387"/>
      <c r="R53" s="387"/>
      <c r="S53" s="294"/>
      <c r="T53" s="294"/>
      <c r="U53" s="294"/>
      <c r="V53" s="294"/>
      <c r="W53" s="294"/>
      <c r="X53" s="294"/>
      <c r="Y53" s="294"/>
      <c r="Z53" s="294"/>
      <c r="AA53" s="294"/>
      <c r="AB53" s="294"/>
      <c r="AC53" s="294"/>
      <c r="AD53" s="45"/>
      <c r="AE53" s="18"/>
    </row>
    <row r="54" spans="2:31" ht="14.4">
      <c r="B54" s="3"/>
      <c r="C54" s="48"/>
      <c r="D54" s="48"/>
      <c r="E54" s="48"/>
      <c r="F54" s="472" t="s">
        <v>137</v>
      </c>
      <c r="G54" s="472"/>
      <c r="H54" s="472"/>
      <c r="I54" s="522">
        <v>1</v>
      </c>
      <c r="J54" s="523"/>
      <c r="K54" s="66"/>
      <c r="L54" s="48"/>
      <c r="M54" s="48"/>
      <c r="N54" s="540">
        <f>ROUNDDOWN(N52/I54,1)</f>
        <v>7.1</v>
      </c>
      <c r="O54" s="541"/>
      <c r="P54" s="541"/>
      <c r="Q54" s="543" t="s">
        <v>124</v>
      </c>
      <c r="R54" s="543"/>
      <c r="S54" s="294"/>
      <c r="T54" s="116" t="s">
        <v>138</v>
      </c>
      <c r="AD54" s="45"/>
      <c r="AE54" s="18"/>
    </row>
    <row r="55" spans="2:31" ht="14.4">
      <c r="B55" s="3"/>
      <c r="C55" s="32"/>
      <c r="D55" s="48"/>
      <c r="E55" s="48"/>
      <c r="F55" s="472"/>
      <c r="G55" s="472"/>
      <c r="H55" s="472"/>
      <c r="I55" s="524"/>
      <c r="J55" s="524"/>
      <c r="K55" s="48"/>
      <c r="L55" s="48"/>
      <c r="M55" s="48"/>
      <c r="N55" s="542"/>
      <c r="O55" s="542"/>
      <c r="P55" s="542"/>
      <c r="Q55" s="544"/>
      <c r="R55" s="544"/>
      <c r="S55" s="294"/>
      <c r="T55" s="294"/>
      <c r="U55" s="259" t="s">
        <v>139</v>
      </c>
      <c r="V55" s="116"/>
      <c r="W55" s="259"/>
      <c r="X55" s="259"/>
      <c r="Y55" s="259"/>
      <c r="AA55" s="530">
        <f>ROUNDDOWN((N54*3600)/N21,0)</f>
        <v>159</v>
      </c>
      <c r="AB55" s="531"/>
      <c r="AC55" s="407" t="s">
        <v>50</v>
      </c>
      <c r="AD55" s="529"/>
      <c r="AE55" s="18"/>
    </row>
    <row r="56" spans="2:31">
      <c r="B56" s="96"/>
      <c r="D56" s="6"/>
      <c r="E56" s="6"/>
      <c r="F56" s="6"/>
      <c r="G56" s="6"/>
      <c r="H56" s="6"/>
      <c r="I56" s="6"/>
      <c r="J56" s="294"/>
      <c r="K56" s="294"/>
      <c r="L56" s="294"/>
      <c r="M56" s="294"/>
      <c r="N56" s="294"/>
      <c r="O56" s="294"/>
      <c r="P56" s="294"/>
      <c r="Q56" s="294"/>
      <c r="R56" s="294"/>
      <c r="S56" s="294"/>
      <c r="T56" s="294"/>
      <c r="U56" s="294"/>
      <c r="V56" s="294"/>
      <c r="W56" s="294"/>
      <c r="X56" s="294"/>
      <c r="Y56" s="294"/>
      <c r="Z56" s="294"/>
      <c r="AA56" s="294"/>
      <c r="AB56" s="294"/>
      <c r="AC56" s="294"/>
      <c r="AD56" s="38"/>
      <c r="AE56" s="18"/>
    </row>
    <row r="57" spans="2:31">
      <c r="B57" s="96"/>
      <c r="C57" s="82" t="s">
        <v>103</v>
      </c>
      <c r="D57" s="294"/>
      <c r="E57" s="294"/>
      <c r="F57" s="294"/>
      <c r="G57" s="294"/>
      <c r="H57" s="294"/>
      <c r="I57" s="294"/>
      <c r="J57" s="294"/>
      <c r="K57" s="294"/>
      <c r="L57" s="294"/>
      <c r="M57" s="294"/>
      <c r="N57" s="294"/>
      <c r="O57" s="294"/>
      <c r="P57" s="294"/>
      <c r="Q57" s="294"/>
      <c r="R57" s="294"/>
      <c r="S57" s="294"/>
      <c r="T57" s="278"/>
      <c r="U57" s="294"/>
      <c r="V57" s="294"/>
      <c r="W57" s="294"/>
      <c r="X57" s="294"/>
      <c r="Y57" s="294"/>
      <c r="AD57" s="6"/>
      <c r="AE57" s="18"/>
    </row>
    <row r="58" spans="2:31">
      <c r="B58" s="96"/>
      <c r="C58" s="259"/>
      <c r="D58" s="294"/>
      <c r="E58" s="415" t="s">
        <v>85</v>
      </c>
      <c r="F58" s="415"/>
      <c r="G58" s="535">
        <f>N31</f>
        <v>4.4444444444444446</v>
      </c>
      <c r="H58" s="535"/>
      <c r="I58" s="37" t="s">
        <v>48</v>
      </c>
      <c r="J58" s="259"/>
      <c r="K58" s="259"/>
      <c r="L58" s="438" t="s">
        <v>87</v>
      </c>
      <c r="M58" s="363"/>
      <c r="N58" s="363"/>
      <c r="O58" s="363"/>
      <c r="P58" s="363"/>
      <c r="Q58" s="536">
        <f>N54</f>
        <v>7.1</v>
      </c>
      <c r="R58" s="536"/>
      <c r="S58" s="37" t="s">
        <v>48</v>
      </c>
      <c r="T58" s="259"/>
      <c r="U58" s="259"/>
      <c r="V58" s="259"/>
      <c r="W58" s="259"/>
      <c r="X58" s="259"/>
      <c r="Y58" s="259"/>
      <c r="Z58" s="259"/>
      <c r="AA58" s="259"/>
      <c r="AB58" s="259"/>
      <c r="AC58" s="259"/>
      <c r="AD58" s="6"/>
      <c r="AE58" s="18"/>
    </row>
    <row r="59" spans="2:31">
      <c r="B59" s="96"/>
      <c r="C59" s="259"/>
      <c r="D59" s="294"/>
      <c r="E59" s="81" t="s">
        <v>85</v>
      </c>
      <c r="F59" s="259"/>
      <c r="G59" s="537">
        <f>N21</f>
        <v>160</v>
      </c>
      <c r="H59" s="538"/>
      <c r="I59" s="81" t="s">
        <v>88</v>
      </c>
      <c r="J59" s="259"/>
      <c r="K59" s="259"/>
      <c r="L59" s="259"/>
      <c r="M59" s="102"/>
      <c r="N59" s="433" t="str">
        <f>IF(Q58&gt;=G58,"たてといは排水能力条件を満足しています。","たてといの排水能力が不足しています。")</f>
        <v>たてといは排水能力条件を満足しています。</v>
      </c>
      <c r="O59" s="539"/>
      <c r="P59" s="539"/>
      <c r="Q59" s="539"/>
      <c r="R59" s="539"/>
      <c r="S59" s="539"/>
      <c r="T59" s="539"/>
      <c r="U59" s="539"/>
      <c r="V59" s="539"/>
      <c r="W59" s="539"/>
      <c r="X59" s="539"/>
      <c r="Y59" s="539"/>
      <c r="Z59" s="539"/>
      <c r="AA59" s="539"/>
      <c r="AB59" s="539"/>
      <c r="AC59" s="539"/>
      <c r="AD59" s="6"/>
      <c r="AE59" s="18"/>
    </row>
    <row r="60" spans="2:31">
      <c r="B60" s="96"/>
      <c r="C60" s="259"/>
      <c r="D60" s="294"/>
      <c r="E60" s="259"/>
      <c r="F60" s="259"/>
      <c r="G60" s="279"/>
      <c r="H60" s="259"/>
      <c r="I60" s="259"/>
      <c r="J60" s="259"/>
      <c r="K60" s="259"/>
      <c r="L60" s="259"/>
      <c r="M60" s="259"/>
      <c r="N60" s="259"/>
      <c r="O60" s="259"/>
      <c r="P60" s="259"/>
      <c r="Q60" s="259"/>
      <c r="R60" s="259"/>
      <c r="S60" s="259"/>
      <c r="T60" s="259"/>
      <c r="U60" s="259"/>
      <c r="V60" s="259"/>
      <c r="W60" s="259"/>
      <c r="X60" s="259"/>
      <c r="Y60" s="259"/>
      <c r="Z60" s="259"/>
      <c r="AA60" s="259"/>
      <c r="AB60" s="259"/>
      <c r="AC60" s="294"/>
      <c r="AD60" s="6"/>
      <c r="AE60" s="18"/>
    </row>
    <row r="61" spans="2:31">
      <c r="B61" s="96"/>
      <c r="C61" s="6"/>
      <c r="D61" s="103" t="str">
        <f>IF(N59="","","＊この計算書はあくまで参考値です。参考資料としてお取り扱い下さい。")</f>
        <v>＊この計算書はあくまで参考値です。参考資料としてお取り扱い下さい。</v>
      </c>
      <c r="E61" s="6"/>
      <c r="F61" s="6"/>
      <c r="G61" s="6"/>
      <c r="H61" s="6"/>
      <c r="I61" s="6"/>
      <c r="J61" s="6"/>
      <c r="K61" s="6"/>
      <c r="L61" s="6"/>
      <c r="M61" s="6"/>
      <c r="N61" s="6"/>
      <c r="O61" s="6"/>
      <c r="P61" s="6"/>
      <c r="Q61" s="6"/>
      <c r="R61" s="6"/>
      <c r="S61" s="6"/>
      <c r="T61" s="6"/>
      <c r="U61" s="6"/>
      <c r="V61" s="6"/>
      <c r="W61" s="6"/>
      <c r="X61" s="6"/>
      <c r="Y61" s="6"/>
      <c r="Z61" s="6"/>
      <c r="AA61" s="6"/>
      <c r="AB61" s="6"/>
      <c r="AC61" s="6"/>
      <c r="AD61" s="6"/>
      <c r="AE61" s="18"/>
    </row>
    <row r="62" spans="2:31" ht="13.8" thickBot="1">
      <c r="B62" s="96"/>
      <c r="C62" s="6"/>
      <c r="D62" s="103"/>
      <c r="E62" s="6"/>
      <c r="F62" s="6"/>
      <c r="G62" s="6"/>
      <c r="H62" s="6"/>
      <c r="I62" s="6"/>
      <c r="J62" s="6"/>
      <c r="K62" s="6"/>
      <c r="L62" s="6"/>
      <c r="M62" s="6"/>
      <c r="N62" s="6"/>
      <c r="O62" s="6"/>
      <c r="P62" s="6"/>
      <c r="Q62" s="6"/>
      <c r="R62" s="6"/>
      <c r="S62" s="6"/>
      <c r="T62" s="6"/>
      <c r="U62" s="6"/>
      <c r="V62" s="6"/>
      <c r="W62" s="6"/>
      <c r="X62" s="6"/>
      <c r="Y62" s="6"/>
      <c r="Z62" s="6"/>
      <c r="AA62" s="6"/>
      <c r="AB62" s="6"/>
      <c r="AC62" s="6"/>
      <c r="AD62" s="6"/>
      <c r="AE62" s="18"/>
    </row>
    <row r="63" spans="2:31" ht="15" customHeight="1">
      <c r="B63" s="234" t="s">
        <v>271</v>
      </c>
      <c r="C63" s="216"/>
      <c r="D63" s="217"/>
      <c r="E63" s="216"/>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8"/>
    </row>
    <row r="64" spans="2:31" ht="16.2">
      <c r="B64" s="532" t="s">
        <v>140</v>
      </c>
      <c r="C64" s="533"/>
      <c r="D64" s="533"/>
      <c r="E64" s="533"/>
      <c r="F64" s="533"/>
      <c r="G64" s="533"/>
      <c r="H64" s="533"/>
      <c r="I64" s="533"/>
      <c r="J64" s="533"/>
      <c r="K64" s="533"/>
      <c r="L64" s="533"/>
      <c r="M64" s="533"/>
      <c r="N64" s="533"/>
      <c r="O64" s="533"/>
      <c r="P64" s="533"/>
      <c r="Q64" s="533"/>
      <c r="R64" s="533"/>
      <c r="S64" s="533"/>
      <c r="T64" s="533"/>
      <c r="U64" s="533"/>
      <c r="V64" s="533"/>
      <c r="W64" s="533"/>
      <c r="X64" s="533"/>
      <c r="Y64" s="533"/>
      <c r="Z64" s="533"/>
      <c r="AA64" s="533"/>
      <c r="AB64" s="533"/>
      <c r="AC64" s="533"/>
      <c r="AD64" s="533"/>
      <c r="AE64" s="534"/>
    </row>
    <row r="65" spans="2:32" ht="13.8" thickBot="1">
      <c r="B65" s="219"/>
      <c r="C65" s="220"/>
      <c r="D65" s="221"/>
      <c r="E65" s="222"/>
      <c r="F65" s="221"/>
      <c r="G65" s="221"/>
      <c r="H65" s="221"/>
      <c r="I65" s="221"/>
      <c r="J65" s="221"/>
      <c r="K65" s="221"/>
      <c r="L65" s="221"/>
      <c r="M65" s="221"/>
      <c r="N65" s="221"/>
      <c r="O65" s="221"/>
      <c r="P65" s="223"/>
      <c r="Q65" s="221"/>
      <c r="R65" s="221"/>
      <c r="S65" s="221"/>
      <c r="T65" s="221"/>
      <c r="U65" s="221"/>
      <c r="V65" s="221"/>
      <c r="W65" s="221"/>
      <c r="X65" s="221"/>
      <c r="Y65" s="221"/>
      <c r="Z65" s="221"/>
      <c r="AA65" s="220"/>
      <c r="AB65" s="220"/>
      <c r="AC65" s="220"/>
      <c r="AD65" s="220"/>
      <c r="AE65" s="224"/>
    </row>
    <row r="66" spans="2:32">
      <c r="B66" s="212"/>
      <c r="C66" s="212"/>
      <c r="D66" s="211"/>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2"/>
      <c r="AC66" s="212"/>
      <c r="AD66" s="212"/>
      <c r="AE66" s="212"/>
      <c r="AF66" s="38"/>
    </row>
    <row r="67" spans="2:32">
      <c r="B67" s="81"/>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38"/>
    </row>
    <row r="68" spans="2:32">
      <c r="B68" s="45"/>
      <c r="C68" s="45"/>
      <c r="D68" s="45"/>
      <c r="E68" s="45"/>
      <c r="F68" s="38"/>
      <c r="G68" s="38"/>
      <c r="H68" s="38"/>
      <c r="I68" s="38"/>
      <c r="J68" s="38"/>
      <c r="K68" s="38"/>
      <c r="L68" s="38"/>
      <c r="M68" s="38"/>
      <c r="N68" s="38"/>
      <c r="O68" s="38"/>
      <c r="P68" s="38"/>
      <c r="Q68" s="38"/>
      <c r="R68" s="38"/>
      <c r="S68" s="45"/>
      <c r="T68" s="45"/>
      <c r="U68" s="45"/>
      <c r="V68" s="45"/>
      <c r="W68" s="45"/>
      <c r="X68" s="45"/>
      <c r="Y68" s="45"/>
      <c r="Z68" s="45"/>
      <c r="AA68" s="45"/>
      <c r="AB68" s="45"/>
      <c r="AC68" s="45"/>
      <c r="AD68" s="45"/>
      <c r="AE68" s="45"/>
      <c r="AF68" s="38"/>
    </row>
    <row r="69" spans="2:32">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38"/>
    </row>
    <row r="70" spans="2:32">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38"/>
    </row>
    <row r="71" spans="2:32">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38"/>
    </row>
    <row r="72" spans="2:32">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38"/>
    </row>
  </sheetData>
  <sheetProtection password="DFCE" sheet="1" objects="1" scenarios="1"/>
  <mergeCells count="52">
    <mergeCell ref="AC55:AD55"/>
    <mergeCell ref="AA55:AB55"/>
    <mergeCell ref="B64:AE64"/>
    <mergeCell ref="E58:F58"/>
    <mergeCell ref="G58:H58"/>
    <mergeCell ref="L58:P58"/>
    <mergeCell ref="Q58:R58"/>
    <mergeCell ref="G59:H59"/>
    <mergeCell ref="N59:AC59"/>
    <mergeCell ref="N54:P55"/>
    <mergeCell ref="Q54:R55"/>
    <mergeCell ref="Q52:R53"/>
    <mergeCell ref="N52:P53"/>
    <mergeCell ref="F54:H55"/>
    <mergeCell ref="I54:J55"/>
    <mergeCell ref="Z50:AA50"/>
    <mergeCell ref="M52:M53"/>
    <mergeCell ref="U50:U51"/>
    <mergeCell ref="V50:Y51"/>
    <mergeCell ref="M50:M51"/>
    <mergeCell ref="X48:Y49"/>
    <mergeCell ref="Z48:Z49"/>
    <mergeCell ref="R48:T49"/>
    <mergeCell ref="V48:V49"/>
    <mergeCell ref="W48:W49"/>
    <mergeCell ref="N48:P49"/>
    <mergeCell ref="Q48:Q49"/>
    <mergeCell ref="N50:P51"/>
    <mergeCell ref="Q50:Q51"/>
    <mergeCell ref="R50:T51"/>
    <mergeCell ref="AB46:AC46"/>
    <mergeCell ref="Y46:AA46"/>
    <mergeCell ref="P29:R29"/>
    <mergeCell ref="N30:P30"/>
    <mergeCell ref="N31:P31"/>
    <mergeCell ref="Y44:AC44"/>
    <mergeCell ref="V13:X13"/>
    <mergeCell ref="S15:T15"/>
    <mergeCell ref="Z17:AC17"/>
    <mergeCell ref="N21:P21"/>
    <mergeCell ref="Y45:AA45"/>
    <mergeCell ref="AB45:AC45"/>
    <mergeCell ref="N28:P28"/>
    <mergeCell ref="T28:V28"/>
    <mergeCell ref="G9:AE9"/>
    <mergeCell ref="BB1:BC1"/>
    <mergeCell ref="BB2:BC2"/>
    <mergeCell ref="BB3:BC3"/>
    <mergeCell ref="D7:G8"/>
    <mergeCell ref="AB7:AE7"/>
    <mergeCell ref="AA8:AD8"/>
    <mergeCell ref="H7:W8"/>
  </mergeCells>
  <phoneticPr fontId="2"/>
  <conditionalFormatting sqref="N59:AC59">
    <cfRule type="cellIs" dxfId="0" priority="1" stopIfTrue="1" operator="notEqual">
      <formula>"たてといは排水能力条件を満足しています。"</formula>
    </cfRule>
  </conditionalFormatting>
  <dataValidations count="1">
    <dataValidation type="list" allowBlank="1" showInputMessage="1" showErrorMessage="1" sqref="Y44">
      <formula1>たて樋商品名</formula1>
    </dataValidation>
  </dataValidations>
  <pageMargins left="0.65" right="0.36" top="0.37" bottom="0.25" header="0.21" footer="0.16"/>
  <pageSetup paperSize="9" scale="95"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P115"/>
  <sheetViews>
    <sheetView topLeftCell="A18" workbookViewId="0">
      <selection activeCell="Z57" sqref="Z57"/>
    </sheetView>
  </sheetViews>
  <sheetFormatPr defaultRowHeight="13.2" outlineLevelCol="1"/>
  <cols>
    <col min="2" max="2" width="25.21875" hidden="1" customWidth="1" outlineLevel="1"/>
    <col min="3" max="3" width="12.77734375" hidden="1" customWidth="1" outlineLevel="1"/>
    <col min="4" max="4" width="14.33203125" hidden="1" customWidth="1" outlineLevel="1"/>
    <col min="5" max="5" width="9" hidden="1" customWidth="1" outlineLevel="1"/>
    <col min="6" max="6" width="12.21875" hidden="1" customWidth="1" outlineLevel="1"/>
    <col min="7" max="7" width="11.77734375" hidden="1" customWidth="1" outlineLevel="1"/>
    <col min="8" max="8" width="25.109375" hidden="1" customWidth="1" outlineLevel="1"/>
    <col min="9" max="9" width="9.109375" hidden="1" customWidth="1" outlineLevel="1"/>
    <col min="10" max="10" width="12.88671875" hidden="1" customWidth="1" outlineLevel="1"/>
    <col min="11" max="11" width="5.33203125" hidden="1" customWidth="1" outlineLevel="1"/>
    <col min="12" max="12" width="18.6640625" hidden="1" customWidth="1" outlineLevel="1"/>
    <col min="13" max="13" width="14" hidden="1" customWidth="1" outlineLevel="1"/>
    <col min="14" max="15" width="9" hidden="1" customWidth="1" outlineLevel="1"/>
    <col min="16" max="16" width="9" collapsed="1"/>
  </cols>
  <sheetData>
    <row r="1" spans="2:15" ht="13.8" thickBot="1"/>
    <row r="2" spans="2:15" ht="13.8" thickBot="1">
      <c r="B2" s="545" t="s">
        <v>141</v>
      </c>
      <c r="C2" s="546"/>
      <c r="D2" s="546"/>
      <c r="E2" s="546"/>
      <c r="F2" s="547"/>
      <c r="H2" s="545" t="s">
        <v>142</v>
      </c>
      <c r="I2" s="546"/>
      <c r="J2" s="546"/>
      <c r="K2" s="45"/>
      <c r="L2" s="548"/>
      <c r="M2" s="548"/>
      <c r="N2" s="548"/>
      <c r="O2" s="548"/>
    </row>
    <row r="3" spans="2:15" ht="13.8" thickTop="1">
      <c r="B3" s="130" t="s">
        <v>143</v>
      </c>
      <c r="C3" s="131" t="s">
        <v>144</v>
      </c>
      <c r="D3" s="132" t="s">
        <v>145</v>
      </c>
      <c r="E3" s="132" t="s">
        <v>146</v>
      </c>
      <c r="F3" s="133" t="s">
        <v>147</v>
      </c>
      <c r="H3" s="134" t="s">
        <v>143</v>
      </c>
      <c r="I3" s="135" t="s">
        <v>144</v>
      </c>
      <c r="J3" s="133" t="s">
        <v>148</v>
      </c>
      <c r="K3" s="293"/>
      <c r="L3" s="136" t="s">
        <v>143</v>
      </c>
      <c r="M3" s="137" t="s">
        <v>144</v>
      </c>
      <c r="N3" s="138" t="s">
        <v>149</v>
      </c>
      <c r="O3" s="139"/>
    </row>
    <row r="4" spans="2:15">
      <c r="B4" s="140"/>
      <c r="C4" s="141">
        <f>VLOOKUP('一般用（通常排水）'!S33,B5:F38,2,0)</f>
        <v>15</v>
      </c>
      <c r="D4" s="142" t="s">
        <v>150</v>
      </c>
      <c r="E4" s="142" t="s">
        <v>151</v>
      </c>
      <c r="F4" s="143" t="s">
        <v>152</v>
      </c>
      <c r="H4" s="144"/>
      <c r="I4" s="145">
        <f>VLOOKUP('一般用（通常排水）'!Y52,H5:J39,2,0)</f>
        <v>21</v>
      </c>
      <c r="J4" s="143" t="s">
        <v>153</v>
      </c>
      <c r="L4" s="142"/>
      <c r="M4" s="146" t="e">
        <f>VLOOKUP(#REF!,L5:M8,2,0)</f>
        <v>#REF!</v>
      </c>
      <c r="N4" s="146" t="e">
        <f>VLOOKUP(M4,M5:O8,2,0)</f>
        <v>#REF!</v>
      </c>
      <c r="O4" s="146" t="e">
        <f>VLOOKUP(M4,M5:O8,3,0)</f>
        <v>#REF!</v>
      </c>
    </row>
    <row r="5" spans="2:15">
      <c r="B5" s="147" t="s">
        <v>154</v>
      </c>
      <c r="C5" s="137">
        <v>24</v>
      </c>
      <c r="D5" s="148">
        <v>7.4999999999999997E-3</v>
      </c>
      <c r="E5" s="148">
        <v>0.24099999999999999</v>
      </c>
      <c r="F5" s="149">
        <v>7.7</v>
      </c>
      <c r="H5" s="147" t="s">
        <v>155</v>
      </c>
      <c r="I5" s="137">
        <v>1</v>
      </c>
      <c r="J5" s="149">
        <v>31.4</v>
      </c>
      <c r="K5" s="45">
        <v>6</v>
      </c>
      <c r="L5" s="137" t="s">
        <v>156</v>
      </c>
      <c r="M5" s="137">
        <v>1</v>
      </c>
      <c r="N5" s="137">
        <v>10</v>
      </c>
      <c r="O5" s="137">
        <v>10</v>
      </c>
    </row>
    <row r="6" spans="2:15">
      <c r="B6" s="147" t="s">
        <v>157</v>
      </c>
      <c r="C6" s="137">
        <v>25</v>
      </c>
      <c r="D6" s="148">
        <v>5.8900000000000003E-3</v>
      </c>
      <c r="E6" s="148">
        <v>0.216</v>
      </c>
      <c r="F6" s="149">
        <v>6.9</v>
      </c>
      <c r="H6" s="147" t="s">
        <v>158</v>
      </c>
      <c r="I6" s="137">
        <v>2</v>
      </c>
      <c r="J6" s="149">
        <v>30.4</v>
      </c>
      <c r="K6" s="45">
        <v>6</v>
      </c>
      <c r="L6" s="137" t="s">
        <v>159</v>
      </c>
      <c r="M6" s="137">
        <v>2</v>
      </c>
      <c r="N6" s="137">
        <v>17</v>
      </c>
      <c r="O6" s="137">
        <v>1000</v>
      </c>
    </row>
    <row r="7" spans="2:15">
      <c r="B7" s="147" t="s">
        <v>160</v>
      </c>
      <c r="C7" s="137">
        <v>1</v>
      </c>
      <c r="D7" s="148">
        <v>9.5600000000000008E-3</v>
      </c>
      <c r="E7" s="148">
        <v>0.30599999999999999</v>
      </c>
      <c r="F7" s="149">
        <v>6.5</v>
      </c>
      <c r="H7" s="147">
        <v>45</v>
      </c>
      <c r="I7" s="137">
        <v>3</v>
      </c>
      <c r="J7" s="149">
        <v>14.5</v>
      </c>
      <c r="K7" s="45">
        <v>4.5</v>
      </c>
      <c r="L7" s="137" t="s">
        <v>161</v>
      </c>
      <c r="M7" s="137">
        <v>3</v>
      </c>
      <c r="N7" s="137">
        <v>177</v>
      </c>
      <c r="O7" s="137">
        <v>1000</v>
      </c>
    </row>
    <row r="8" spans="2:15">
      <c r="B8" s="147" t="s">
        <v>162</v>
      </c>
      <c r="C8" s="137">
        <v>2</v>
      </c>
      <c r="D8" s="148">
        <v>7.4999999999999997E-3</v>
      </c>
      <c r="E8" s="148">
        <v>0.24099999999999999</v>
      </c>
      <c r="F8" s="149">
        <v>7.7</v>
      </c>
      <c r="H8" s="147">
        <v>60</v>
      </c>
      <c r="I8" s="137">
        <v>4</v>
      </c>
      <c r="J8" s="149">
        <v>26.6</v>
      </c>
      <c r="K8" s="45">
        <v>6.04</v>
      </c>
      <c r="L8" s="137" t="s">
        <v>163</v>
      </c>
      <c r="M8" s="137">
        <v>4</v>
      </c>
      <c r="N8" s="137"/>
      <c r="O8" s="137"/>
    </row>
    <row r="9" spans="2:15">
      <c r="B9" s="147" t="s">
        <v>164</v>
      </c>
      <c r="C9" s="137">
        <v>22</v>
      </c>
      <c r="D9" s="148">
        <v>1.0869999999999999E-2</v>
      </c>
      <c r="E9" s="148">
        <v>0.29799999999999999</v>
      </c>
      <c r="F9" s="149">
        <v>8.6</v>
      </c>
      <c r="H9" s="147">
        <v>75</v>
      </c>
      <c r="I9" s="137">
        <v>5</v>
      </c>
      <c r="J9" s="149">
        <v>42</v>
      </c>
      <c r="K9" s="45">
        <v>7.55</v>
      </c>
    </row>
    <row r="10" spans="2:15">
      <c r="B10" s="147" t="s">
        <v>165</v>
      </c>
      <c r="C10" s="137">
        <v>3</v>
      </c>
      <c r="D10" s="148">
        <v>8.1700000000000002E-3</v>
      </c>
      <c r="E10" s="148">
        <v>0.25700000000000001</v>
      </c>
      <c r="F10" s="149">
        <v>7.2</v>
      </c>
      <c r="H10" s="147">
        <v>90</v>
      </c>
      <c r="I10" s="137">
        <v>6</v>
      </c>
      <c r="J10" s="149">
        <v>59.7</v>
      </c>
      <c r="K10" s="45">
        <v>9</v>
      </c>
    </row>
    <row r="11" spans="2:15">
      <c r="B11" s="147" t="s">
        <v>166</v>
      </c>
      <c r="C11" s="137">
        <v>4</v>
      </c>
      <c r="D11" s="148">
        <v>5.8900000000000003E-3</v>
      </c>
      <c r="E11" s="148">
        <v>0.216</v>
      </c>
      <c r="F11" s="149">
        <v>6.9</v>
      </c>
      <c r="H11" s="147" t="s">
        <v>167</v>
      </c>
      <c r="I11" s="137">
        <v>7</v>
      </c>
      <c r="J11" s="149">
        <v>26.6</v>
      </c>
      <c r="K11" s="45">
        <v>6.04</v>
      </c>
    </row>
    <row r="12" spans="2:15">
      <c r="B12" s="147" t="s">
        <v>168</v>
      </c>
      <c r="C12" s="137">
        <v>5</v>
      </c>
      <c r="D12" s="148">
        <v>7.7099999999999998E-3</v>
      </c>
      <c r="E12" s="148">
        <v>0.245</v>
      </c>
      <c r="F12" s="149">
        <v>7.5</v>
      </c>
      <c r="H12" s="147" t="s">
        <v>169</v>
      </c>
      <c r="I12" s="137">
        <v>8</v>
      </c>
      <c r="J12" s="149">
        <v>24.6</v>
      </c>
      <c r="K12" s="45">
        <v>6</v>
      </c>
    </row>
    <row r="13" spans="2:15">
      <c r="B13" s="147" t="s">
        <v>170</v>
      </c>
      <c r="C13" s="137">
        <v>6</v>
      </c>
      <c r="D13" s="148">
        <v>4.0099999999999997E-3</v>
      </c>
      <c r="E13" s="148">
        <v>0.17699999999999999</v>
      </c>
      <c r="F13" s="149">
        <v>5.0999999999999996</v>
      </c>
      <c r="H13" s="147" t="s">
        <v>171</v>
      </c>
      <c r="I13" s="137">
        <v>9</v>
      </c>
      <c r="J13" s="149">
        <v>39.6</v>
      </c>
      <c r="K13" s="45">
        <v>7.6</v>
      </c>
    </row>
    <row r="14" spans="2:15">
      <c r="B14" s="147" t="s">
        <v>172</v>
      </c>
      <c r="C14" s="137">
        <v>7</v>
      </c>
      <c r="D14" s="148">
        <v>5.8700000000000002E-3</v>
      </c>
      <c r="E14" s="148">
        <v>0.21099999999999999</v>
      </c>
      <c r="F14" s="149">
        <v>6</v>
      </c>
      <c r="H14" s="147" t="s">
        <v>128</v>
      </c>
      <c r="I14" s="137">
        <v>10</v>
      </c>
      <c r="J14" s="149">
        <v>54.1</v>
      </c>
      <c r="K14" s="45">
        <v>8.9</v>
      </c>
    </row>
    <row r="15" spans="2:15">
      <c r="B15" s="147" t="s">
        <v>173</v>
      </c>
      <c r="C15" s="137">
        <v>8</v>
      </c>
      <c r="D15" s="148">
        <v>4.6800000000000001E-3</v>
      </c>
      <c r="E15" s="148">
        <v>0.184</v>
      </c>
      <c r="F15" s="149">
        <v>5</v>
      </c>
      <c r="H15" s="147" t="s">
        <v>174</v>
      </c>
      <c r="I15" s="137">
        <v>11</v>
      </c>
      <c r="J15" s="149">
        <v>89.9</v>
      </c>
      <c r="K15" s="45">
        <v>11.4</v>
      </c>
    </row>
    <row r="16" spans="2:15">
      <c r="B16" s="147" t="s">
        <v>175</v>
      </c>
      <c r="C16" s="137">
        <v>9</v>
      </c>
      <c r="D16" s="148">
        <v>1.8500000000000001E-3</v>
      </c>
      <c r="E16" s="148">
        <v>0.115</v>
      </c>
      <c r="F16" s="149">
        <v>3.5</v>
      </c>
      <c r="H16" s="147" t="s">
        <v>176</v>
      </c>
      <c r="I16" s="137">
        <v>12</v>
      </c>
      <c r="J16" s="149">
        <v>134.80000000000001</v>
      </c>
      <c r="K16" s="45">
        <v>14</v>
      </c>
    </row>
    <row r="17" spans="2:11">
      <c r="B17" s="147" t="s">
        <v>177</v>
      </c>
      <c r="C17" s="137">
        <v>10</v>
      </c>
      <c r="D17" s="148">
        <v>3.9300000000000003E-3</v>
      </c>
      <c r="E17" s="148">
        <v>0.157</v>
      </c>
      <c r="F17" s="149">
        <v>5.14</v>
      </c>
      <c r="H17" s="147" t="s">
        <v>178</v>
      </c>
      <c r="I17" s="137">
        <v>13</v>
      </c>
      <c r="J17" s="149">
        <v>186.3</v>
      </c>
      <c r="K17" s="45">
        <v>16.5</v>
      </c>
    </row>
    <row r="18" spans="2:11">
      <c r="B18" s="147" t="s">
        <v>179</v>
      </c>
      <c r="C18" s="137">
        <v>11</v>
      </c>
      <c r="D18" s="148">
        <v>5.2700000000000004E-3</v>
      </c>
      <c r="E18" s="148">
        <v>0.182</v>
      </c>
      <c r="F18" s="149">
        <v>5.98</v>
      </c>
      <c r="H18" s="147" t="s">
        <v>99</v>
      </c>
      <c r="I18" s="137">
        <v>14</v>
      </c>
      <c r="J18" s="149">
        <v>320.5</v>
      </c>
      <c r="K18" s="45">
        <v>21.6</v>
      </c>
    </row>
    <row r="19" spans="2:11">
      <c r="B19" s="147" t="s">
        <v>180</v>
      </c>
      <c r="C19" s="137">
        <v>12</v>
      </c>
      <c r="D19" s="148">
        <v>1.91E-3</v>
      </c>
      <c r="E19" s="148">
        <v>0.11</v>
      </c>
      <c r="F19" s="149">
        <v>3.62</v>
      </c>
      <c r="H19" s="147" t="s">
        <v>181</v>
      </c>
      <c r="I19" s="137">
        <v>15</v>
      </c>
      <c r="J19" s="149">
        <v>490.9</v>
      </c>
      <c r="K19" s="45">
        <v>26.7</v>
      </c>
    </row>
    <row r="20" spans="2:11">
      <c r="B20" s="147" t="s">
        <v>182</v>
      </c>
      <c r="C20" s="137">
        <v>26</v>
      </c>
      <c r="D20" s="148">
        <v>3.9300000000000003E-3</v>
      </c>
      <c r="E20" s="148">
        <v>0.157</v>
      </c>
      <c r="F20" s="149">
        <v>5.14</v>
      </c>
      <c r="H20" s="147" t="s">
        <v>183</v>
      </c>
      <c r="I20" s="137">
        <v>16</v>
      </c>
      <c r="J20" s="149">
        <v>697.4</v>
      </c>
      <c r="K20" s="45">
        <v>31.8</v>
      </c>
    </row>
    <row r="21" spans="2:11">
      <c r="B21" s="147" t="s">
        <v>184</v>
      </c>
      <c r="C21" s="137">
        <v>13</v>
      </c>
      <c r="D21" s="148">
        <v>5.8700000000000002E-3</v>
      </c>
      <c r="E21" s="148">
        <v>0.215</v>
      </c>
      <c r="F21" s="149">
        <v>6</v>
      </c>
      <c r="H21" s="147" t="s">
        <v>185</v>
      </c>
      <c r="I21" s="137">
        <v>17</v>
      </c>
      <c r="J21" s="149">
        <v>20.399999999999999</v>
      </c>
      <c r="K21" s="45">
        <v>6</v>
      </c>
    </row>
    <row r="22" spans="2:11">
      <c r="B22" s="147" t="s">
        <v>186</v>
      </c>
      <c r="C22" s="137">
        <v>26</v>
      </c>
      <c r="D22" s="148">
        <v>1.91E-3</v>
      </c>
      <c r="E22" s="148">
        <v>0.11</v>
      </c>
      <c r="F22" s="149">
        <v>3.62</v>
      </c>
      <c r="H22" s="147" t="s">
        <v>187</v>
      </c>
      <c r="I22" s="137">
        <v>18</v>
      </c>
      <c r="J22" s="149">
        <v>35.200000000000003</v>
      </c>
      <c r="K22" s="45">
        <v>7.6</v>
      </c>
    </row>
    <row r="23" spans="2:11">
      <c r="B23" s="147" t="s">
        <v>188</v>
      </c>
      <c r="C23" s="137">
        <v>27</v>
      </c>
      <c r="D23" s="148">
        <v>3.9300000000000003E-3</v>
      </c>
      <c r="E23" s="148">
        <v>0.157</v>
      </c>
      <c r="F23" s="149">
        <v>5.14</v>
      </c>
      <c r="H23" s="147" t="s">
        <v>189</v>
      </c>
      <c r="I23" s="137">
        <v>19</v>
      </c>
      <c r="J23" s="149">
        <v>46.6</v>
      </c>
      <c r="K23" s="45">
        <v>8.9</v>
      </c>
    </row>
    <row r="24" spans="2:11">
      <c r="B24" s="147" t="s">
        <v>190</v>
      </c>
      <c r="C24" s="137">
        <v>28</v>
      </c>
      <c r="D24" s="148">
        <v>5.2700000000000004E-3</v>
      </c>
      <c r="E24" s="148">
        <v>0.182</v>
      </c>
      <c r="F24" s="149">
        <v>5.98</v>
      </c>
      <c r="H24" s="147" t="s">
        <v>191</v>
      </c>
      <c r="I24" s="137">
        <v>20</v>
      </c>
      <c r="J24" s="149">
        <v>78.5</v>
      </c>
      <c r="K24" s="45">
        <v>11.4</v>
      </c>
    </row>
    <row r="25" spans="2:11">
      <c r="B25" s="147" t="s">
        <v>192</v>
      </c>
      <c r="C25" s="137">
        <v>29</v>
      </c>
      <c r="D25" s="148">
        <v>1.8500000000000001E-3</v>
      </c>
      <c r="E25" s="148">
        <v>0.115</v>
      </c>
      <c r="F25" s="149">
        <v>3.5</v>
      </c>
      <c r="H25" s="147" t="s">
        <v>76</v>
      </c>
      <c r="I25" s="137">
        <v>21</v>
      </c>
      <c r="J25" s="149">
        <v>122.7</v>
      </c>
      <c r="K25" s="45">
        <v>14</v>
      </c>
    </row>
    <row r="26" spans="2:11">
      <c r="B26" s="147" t="s">
        <v>193</v>
      </c>
      <c r="C26" s="137">
        <v>14</v>
      </c>
      <c r="D26" s="148">
        <v>1.218E-2</v>
      </c>
      <c r="E26" s="148">
        <v>0.311</v>
      </c>
      <c r="F26" s="149">
        <v>8.9</v>
      </c>
      <c r="H26" s="147" t="s">
        <v>194</v>
      </c>
      <c r="I26" s="137">
        <v>22</v>
      </c>
      <c r="J26" s="149">
        <v>167.4</v>
      </c>
      <c r="K26" s="45">
        <v>16.5</v>
      </c>
    </row>
    <row r="27" spans="2:11">
      <c r="B27" s="147" t="s">
        <v>52</v>
      </c>
      <c r="C27" s="137">
        <v>15</v>
      </c>
      <c r="D27" s="148">
        <v>2.102E-2</v>
      </c>
      <c r="E27" s="148">
        <v>0.40570000000000001</v>
      </c>
      <c r="F27" s="149">
        <v>11.9</v>
      </c>
      <c r="H27" s="147" t="s">
        <v>98</v>
      </c>
      <c r="I27" s="137">
        <v>23</v>
      </c>
      <c r="J27" s="149">
        <v>295.39999999999998</v>
      </c>
      <c r="K27" s="45">
        <v>21.6</v>
      </c>
    </row>
    <row r="28" spans="2:11">
      <c r="B28" s="147" t="s">
        <v>104</v>
      </c>
      <c r="C28" s="137">
        <v>16</v>
      </c>
      <c r="D28" s="148">
        <v>3.3439999999999998E-2</v>
      </c>
      <c r="E28" s="148">
        <v>0.502</v>
      </c>
      <c r="F28" s="149">
        <v>14.9</v>
      </c>
      <c r="H28" s="147" t="s">
        <v>195</v>
      </c>
      <c r="I28" s="137">
        <v>24</v>
      </c>
      <c r="J28" s="149">
        <v>452.2</v>
      </c>
      <c r="K28" s="45">
        <v>26.7</v>
      </c>
    </row>
    <row r="29" spans="2:11">
      <c r="B29" s="147" t="s">
        <v>196</v>
      </c>
      <c r="C29" s="137">
        <v>17</v>
      </c>
      <c r="D29" s="148">
        <v>1.1299999999999999E-2</v>
      </c>
      <c r="E29" s="148">
        <v>0.29520000000000002</v>
      </c>
      <c r="F29" s="149">
        <v>8.9</v>
      </c>
      <c r="H29" s="147" t="s">
        <v>197</v>
      </c>
      <c r="I29" s="137">
        <v>25</v>
      </c>
      <c r="J29" s="149">
        <v>642.4</v>
      </c>
      <c r="K29" s="45">
        <v>31.8</v>
      </c>
    </row>
    <row r="30" spans="2:11">
      <c r="B30" s="147" t="s">
        <v>198</v>
      </c>
      <c r="C30" s="137">
        <v>19</v>
      </c>
      <c r="D30" s="148">
        <v>1.8970000000000001E-2</v>
      </c>
      <c r="E30" s="148">
        <v>0.38469999999999999</v>
      </c>
      <c r="F30" s="149">
        <v>11.9</v>
      </c>
      <c r="H30" s="147" t="s">
        <v>199</v>
      </c>
      <c r="I30" s="137">
        <v>26</v>
      </c>
      <c r="J30" s="149">
        <v>42.8</v>
      </c>
      <c r="K30" s="45">
        <v>4.5</v>
      </c>
    </row>
    <row r="31" spans="2:11">
      <c r="B31" s="147" t="s">
        <v>200</v>
      </c>
      <c r="C31" s="137">
        <v>20</v>
      </c>
      <c r="D31" s="148">
        <v>2.4230000000000002E-2</v>
      </c>
      <c r="E31" s="148">
        <v>0.44500000000000001</v>
      </c>
      <c r="F31" s="149">
        <v>14.9</v>
      </c>
      <c r="H31" s="235" t="s">
        <v>201</v>
      </c>
      <c r="I31" s="236">
        <v>27</v>
      </c>
      <c r="J31" s="237">
        <v>54.1</v>
      </c>
    </row>
    <row r="32" spans="2:11">
      <c r="B32" s="147" t="s">
        <v>202</v>
      </c>
      <c r="C32" s="137">
        <v>21</v>
      </c>
      <c r="D32" s="148">
        <v>3.1559999999999998E-2</v>
      </c>
      <c r="E32" s="148">
        <v>0.49440000000000001</v>
      </c>
      <c r="F32" s="149">
        <v>14.8</v>
      </c>
      <c r="H32" s="235" t="s">
        <v>203</v>
      </c>
      <c r="I32" s="236">
        <v>28</v>
      </c>
      <c r="J32" s="237">
        <v>46.6</v>
      </c>
    </row>
    <row r="33" spans="2:10">
      <c r="B33" s="147"/>
      <c r="C33" s="137">
        <v>23</v>
      </c>
      <c r="D33" s="148"/>
      <c r="E33" s="148"/>
      <c r="F33" s="149"/>
      <c r="H33" s="235" t="s">
        <v>119</v>
      </c>
      <c r="I33" s="236">
        <v>29</v>
      </c>
      <c r="J33" s="237">
        <v>78.5</v>
      </c>
    </row>
    <row r="34" spans="2:10">
      <c r="B34" s="147"/>
      <c r="C34" s="137">
        <v>30</v>
      </c>
      <c r="D34" s="137"/>
      <c r="E34" s="137"/>
      <c r="F34" s="149"/>
      <c r="H34" s="235" t="s">
        <v>204</v>
      </c>
      <c r="I34" s="236">
        <v>30</v>
      </c>
      <c r="J34" s="237">
        <v>122.7</v>
      </c>
    </row>
    <row r="35" spans="2:10">
      <c r="B35" s="147"/>
      <c r="C35" s="137">
        <v>31</v>
      </c>
      <c r="D35" s="137"/>
      <c r="E35" s="137"/>
      <c r="F35" s="149"/>
      <c r="H35" s="235"/>
      <c r="I35" s="236">
        <v>31</v>
      </c>
      <c r="J35" s="237"/>
    </row>
    <row r="36" spans="2:10">
      <c r="B36" s="147"/>
      <c r="C36" s="137">
        <v>32</v>
      </c>
      <c r="D36" s="137"/>
      <c r="E36" s="137"/>
      <c r="F36" s="149"/>
      <c r="H36" s="147"/>
      <c r="I36" s="137">
        <v>32</v>
      </c>
      <c r="J36" s="149"/>
    </row>
    <row r="37" spans="2:10">
      <c r="B37" s="147"/>
      <c r="C37" s="137">
        <v>33</v>
      </c>
      <c r="D37" s="137"/>
      <c r="E37" s="137"/>
      <c r="F37" s="149"/>
      <c r="H37" s="147"/>
      <c r="I37" s="137">
        <v>33</v>
      </c>
      <c r="J37" s="149"/>
    </row>
    <row r="38" spans="2:10" ht="13.8" thickBot="1">
      <c r="B38" s="150"/>
      <c r="C38" s="151">
        <v>34</v>
      </c>
      <c r="D38" s="151"/>
      <c r="E38" s="151"/>
      <c r="F38" s="152"/>
      <c r="H38" s="147"/>
      <c r="I38" s="137">
        <v>34</v>
      </c>
      <c r="J38" s="149"/>
    </row>
    <row r="39" spans="2:10" ht="13.8" thickBot="1">
      <c r="H39" s="150"/>
      <c r="I39" s="151">
        <v>35</v>
      </c>
      <c r="J39" s="152"/>
    </row>
    <row r="40" spans="2:10">
      <c r="B40" s="6"/>
      <c r="C40" s="6"/>
      <c r="D40" s="6"/>
      <c r="E40" s="6"/>
    </row>
    <row r="41" spans="2:10">
      <c r="B41" s="6"/>
      <c r="C41" s="6"/>
      <c r="D41" s="6"/>
      <c r="E41" s="6"/>
    </row>
    <row r="42" spans="2:10" ht="13.8" thickBot="1">
      <c r="B42" s="6"/>
      <c r="C42" s="6"/>
      <c r="D42" s="6"/>
      <c r="E42" s="6"/>
    </row>
    <row r="43" spans="2:10" ht="13.8" thickBot="1">
      <c r="B43" s="549" t="s">
        <v>205</v>
      </c>
      <c r="C43" s="550"/>
      <c r="D43" s="551"/>
      <c r="E43" s="6"/>
      <c r="F43" s="296"/>
      <c r="G43" s="297"/>
      <c r="H43" s="298"/>
      <c r="J43" s="258" t="s">
        <v>206</v>
      </c>
    </row>
    <row r="44" spans="2:10" ht="13.8" thickTop="1">
      <c r="B44" s="153" t="s">
        <v>207</v>
      </c>
      <c r="C44" s="564" t="s">
        <v>208</v>
      </c>
      <c r="D44" s="565"/>
      <c r="E44" s="97"/>
      <c r="F44" s="154" t="s">
        <v>207</v>
      </c>
      <c r="G44" s="155" t="s">
        <v>209</v>
      </c>
      <c r="H44" s="156" t="s">
        <v>210</v>
      </c>
      <c r="J44" s="257">
        <v>1.5</v>
      </c>
    </row>
    <row r="45" spans="2:10" ht="13.8" thickBot="1">
      <c r="B45" s="157">
        <v>5</v>
      </c>
      <c r="C45" s="555"/>
      <c r="D45" s="557"/>
      <c r="E45" s="97"/>
      <c r="F45" s="158"/>
      <c r="G45" s="159"/>
      <c r="H45" s="143" t="s">
        <v>211</v>
      </c>
      <c r="J45" s="256">
        <v>3</v>
      </c>
    </row>
    <row r="46" spans="2:10">
      <c r="B46" s="160">
        <v>1</v>
      </c>
      <c r="C46" s="161" t="s">
        <v>212</v>
      </c>
      <c r="D46" s="162"/>
      <c r="E46" s="6"/>
      <c r="F46" s="147">
        <v>1</v>
      </c>
      <c r="G46" s="137">
        <v>1</v>
      </c>
      <c r="H46" s="163">
        <v>1</v>
      </c>
    </row>
    <row r="47" spans="2:10">
      <c r="B47" s="160">
        <v>2</v>
      </c>
      <c r="C47" s="161" t="s">
        <v>213</v>
      </c>
      <c r="D47" s="162"/>
      <c r="E47" s="6"/>
      <c r="F47" s="147">
        <v>2</v>
      </c>
      <c r="G47" s="137">
        <v>1.5</v>
      </c>
      <c r="H47" s="163">
        <v>1.2</v>
      </c>
    </row>
    <row r="48" spans="2:10">
      <c r="B48" s="160">
        <v>3</v>
      </c>
      <c r="C48" s="161" t="s">
        <v>214</v>
      </c>
      <c r="D48" s="162"/>
      <c r="E48" s="6"/>
      <c r="F48" s="147">
        <v>3</v>
      </c>
      <c r="G48" s="137">
        <v>2</v>
      </c>
      <c r="H48" s="163">
        <v>1.3</v>
      </c>
    </row>
    <row r="49" spans="2:12">
      <c r="B49" s="160">
        <v>4</v>
      </c>
      <c r="C49" s="161" t="s">
        <v>215</v>
      </c>
      <c r="D49" s="162"/>
      <c r="E49" s="6"/>
      <c r="F49" s="164">
        <v>4</v>
      </c>
      <c r="G49" s="148">
        <v>3</v>
      </c>
      <c r="H49" s="163">
        <v>1.6</v>
      </c>
    </row>
    <row r="50" spans="2:12" ht="13.8" thickBot="1">
      <c r="B50" s="160">
        <v>5</v>
      </c>
      <c r="C50" s="161" t="s">
        <v>216</v>
      </c>
      <c r="D50" s="162"/>
      <c r="E50" s="6"/>
      <c r="F50" s="165">
        <v>5</v>
      </c>
      <c r="G50" s="151"/>
      <c r="H50" s="152"/>
    </row>
    <row r="51" spans="2:12" ht="13.8" thickBot="1">
      <c r="B51" s="160">
        <v>6</v>
      </c>
      <c r="C51" s="161" t="s">
        <v>217</v>
      </c>
      <c r="D51" s="162"/>
      <c r="E51" s="6"/>
      <c r="F51" s="6"/>
      <c r="G51" s="6"/>
    </row>
    <row r="52" spans="2:12" ht="13.8" thickBot="1">
      <c r="B52" s="160">
        <v>7</v>
      </c>
      <c r="C52" s="161" t="s">
        <v>218</v>
      </c>
      <c r="D52" s="162"/>
      <c r="E52" s="6"/>
      <c r="F52" s="225" t="s">
        <v>219</v>
      </c>
      <c r="G52" s="226"/>
      <c r="H52" s="226"/>
      <c r="I52" s="227"/>
    </row>
    <row r="53" spans="2:12" ht="13.8" thickTop="1">
      <c r="B53" s="160">
        <v>8</v>
      </c>
      <c r="C53" s="161" t="s">
        <v>220</v>
      </c>
      <c r="D53" s="162"/>
      <c r="E53" s="6"/>
      <c r="F53" s="558" t="s">
        <v>85</v>
      </c>
      <c r="G53" s="166" t="s">
        <v>221</v>
      </c>
      <c r="H53" s="167" t="s">
        <v>222</v>
      </c>
      <c r="I53" s="168" t="s">
        <v>223</v>
      </c>
      <c r="L53" s="6"/>
    </row>
    <row r="54" spans="2:12">
      <c r="B54" s="160">
        <v>9</v>
      </c>
      <c r="C54" s="161" t="s">
        <v>224</v>
      </c>
      <c r="D54" s="162"/>
      <c r="E54" s="6"/>
      <c r="F54" s="559"/>
      <c r="G54" s="142" t="s">
        <v>225</v>
      </c>
      <c r="H54" s="169" t="s">
        <v>225</v>
      </c>
      <c r="I54" s="143" t="s">
        <v>226</v>
      </c>
      <c r="L54" s="6"/>
    </row>
    <row r="55" spans="2:12">
      <c r="B55" s="160">
        <v>10</v>
      </c>
      <c r="C55" s="161" t="s">
        <v>227</v>
      </c>
      <c r="D55" s="162"/>
      <c r="E55" s="6"/>
      <c r="F55" s="147">
        <f>'一般用（通常排水）'!N25</f>
        <v>4.4444444444444446</v>
      </c>
      <c r="G55" s="138">
        <f>'一般用（通常排水）'!Z44</f>
        <v>5.2</v>
      </c>
      <c r="H55" s="138">
        <f>'一般用（通常排水）'!Z57</f>
        <v>11.2</v>
      </c>
      <c r="I55" s="170"/>
    </row>
    <row r="56" spans="2:12">
      <c r="B56" s="160">
        <v>11</v>
      </c>
      <c r="C56" s="161" t="s">
        <v>228</v>
      </c>
      <c r="D56" s="162"/>
      <c r="F56" s="147" t="s">
        <v>229</v>
      </c>
      <c r="G56" s="137">
        <f>IF(ISERROR(IF(F55&gt;G55,0,1))=TRUE,0,(IF(F55&gt;G55,0,1)))</f>
        <v>1</v>
      </c>
      <c r="H56" s="138">
        <f>IF(ISERROR(IF(F55&gt;H55,2,4))=TRUE,0,(IF(F55&gt;H55,2,4)))</f>
        <v>4</v>
      </c>
      <c r="I56" s="143">
        <f>G56+H56</f>
        <v>5</v>
      </c>
    </row>
    <row r="57" spans="2:12">
      <c r="B57" s="160">
        <v>12</v>
      </c>
      <c r="C57" s="161" t="s">
        <v>230</v>
      </c>
      <c r="D57" s="162"/>
      <c r="E57" s="6"/>
      <c r="F57" s="96"/>
      <c r="G57" s="6"/>
      <c r="H57" s="6"/>
      <c r="I57" s="18"/>
    </row>
    <row r="58" spans="2:12">
      <c r="B58" s="160">
        <v>13</v>
      </c>
      <c r="C58" s="161" t="s">
        <v>231</v>
      </c>
      <c r="D58" s="162"/>
      <c r="E58" s="6"/>
      <c r="F58" s="147" t="s">
        <v>232</v>
      </c>
      <c r="G58" s="552" t="s">
        <v>233</v>
      </c>
      <c r="H58" s="553"/>
      <c r="I58" s="554"/>
    </row>
    <row r="59" spans="2:12">
      <c r="B59" s="160">
        <v>14</v>
      </c>
      <c r="C59" s="161" t="s">
        <v>234</v>
      </c>
      <c r="D59" s="162"/>
      <c r="E59" s="6"/>
      <c r="F59" s="171">
        <f>IF(I56=0,0,(I56-1))</f>
        <v>4</v>
      </c>
      <c r="G59" s="555"/>
      <c r="H59" s="556"/>
      <c r="I59" s="557"/>
    </row>
    <row r="60" spans="2:12">
      <c r="B60" s="160">
        <v>15</v>
      </c>
      <c r="C60" s="161" t="s">
        <v>235</v>
      </c>
      <c r="D60" s="162"/>
      <c r="E60" s="6"/>
      <c r="F60" s="147">
        <v>1</v>
      </c>
      <c r="G60" s="137" t="s">
        <v>236</v>
      </c>
      <c r="H60" s="138"/>
      <c r="I60" s="172"/>
    </row>
    <row r="61" spans="2:12" ht="13.8" thickBot="1">
      <c r="B61" s="173">
        <v>16</v>
      </c>
      <c r="C61" s="174" t="s">
        <v>237</v>
      </c>
      <c r="D61" s="175"/>
      <c r="E61" s="6"/>
      <c r="F61" s="147">
        <v>2</v>
      </c>
      <c r="G61" s="137" t="s">
        <v>238</v>
      </c>
      <c r="H61" s="138"/>
      <c r="I61" s="172"/>
    </row>
    <row r="62" spans="2:12">
      <c r="F62" s="147">
        <v>3</v>
      </c>
      <c r="G62" s="137" t="s">
        <v>239</v>
      </c>
      <c r="H62" s="138"/>
      <c r="I62" s="172"/>
    </row>
    <row r="63" spans="2:12" ht="13.8" thickBot="1">
      <c r="F63" s="150">
        <v>4</v>
      </c>
      <c r="G63" s="176" t="s">
        <v>240</v>
      </c>
      <c r="H63" s="177"/>
      <c r="I63" s="178"/>
    </row>
    <row r="64" spans="2:12" ht="13.8" thickBot="1"/>
    <row r="65" spans="6:9" ht="13.8" thickBot="1">
      <c r="F65" s="225" t="s">
        <v>241</v>
      </c>
      <c r="G65" s="226"/>
      <c r="H65" s="226"/>
      <c r="I65" s="227"/>
    </row>
    <row r="66" spans="6:9" ht="13.8" thickTop="1">
      <c r="F66" s="558" t="s">
        <v>85</v>
      </c>
      <c r="G66" s="166" t="s">
        <v>221</v>
      </c>
      <c r="H66" s="167" t="s">
        <v>222</v>
      </c>
      <c r="I66" s="168" t="s">
        <v>223</v>
      </c>
    </row>
    <row r="67" spans="6:9">
      <c r="F67" s="559"/>
      <c r="G67" s="142" t="s">
        <v>225</v>
      </c>
      <c r="H67" s="169" t="s">
        <v>225</v>
      </c>
      <c r="I67" s="143" t="s">
        <v>226</v>
      </c>
    </row>
    <row r="68" spans="6:9">
      <c r="F68" s="147">
        <f>'箱樋用（通常排水）'!G60</f>
        <v>4.4444444444444446</v>
      </c>
      <c r="G68" s="138">
        <f>'箱樋用（通常排水）'!Q60</f>
        <v>4.8</v>
      </c>
      <c r="H68" s="138">
        <f>'箱樋用（通常排水）'!Z60</f>
        <v>2.2000000000000002</v>
      </c>
      <c r="I68" s="170"/>
    </row>
    <row r="69" spans="6:9">
      <c r="F69" s="147" t="s">
        <v>229</v>
      </c>
      <c r="G69" s="137">
        <f>IF(ISERROR(IF(F68&gt;G68,0,1))=TRUE,0,(IF(F68&gt;G68,0,1)))</f>
        <v>1</v>
      </c>
      <c r="H69" s="138">
        <f>IF(ISERROR(IF(F68&gt;H68,2,4))=TRUE,0,(IF(F68&gt;H68,2,4)))</f>
        <v>2</v>
      </c>
      <c r="I69" s="143">
        <f>G69+H69</f>
        <v>3</v>
      </c>
    </row>
    <row r="70" spans="6:9">
      <c r="F70" s="96"/>
      <c r="G70" s="6"/>
      <c r="H70" s="6"/>
      <c r="I70" s="18"/>
    </row>
    <row r="71" spans="6:9">
      <c r="F71" s="147" t="s">
        <v>232</v>
      </c>
      <c r="G71" s="552" t="s">
        <v>233</v>
      </c>
      <c r="H71" s="553"/>
      <c r="I71" s="554"/>
    </row>
    <row r="72" spans="6:9">
      <c r="F72" s="171">
        <f>IF(I69=0,0,(I69-1))</f>
        <v>2</v>
      </c>
      <c r="G72" s="555"/>
      <c r="H72" s="556"/>
      <c r="I72" s="557"/>
    </row>
    <row r="73" spans="6:9">
      <c r="F73" s="147">
        <v>1</v>
      </c>
      <c r="G73" s="137" t="s">
        <v>236</v>
      </c>
      <c r="H73" s="138"/>
      <c r="I73" s="172"/>
    </row>
    <row r="74" spans="6:9">
      <c r="F74" s="147">
        <v>2</v>
      </c>
      <c r="G74" s="137" t="s">
        <v>238</v>
      </c>
      <c r="H74" s="138"/>
      <c r="I74" s="172"/>
    </row>
    <row r="75" spans="6:9">
      <c r="F75" s="147">
        <v>3</v>
      </c>
      <c r="G75" s="137" t="s">
        <v>239</v>
      </c>
      <c r="H75" s="138"/>
      <c r="I75" s="172"/>
    </row>
    <row r="76" spans="6:9" ht="13.8" thickBot="1">
      <c r="F76" s="150">
        <v>4</v>
      </c>
      <c r="G76" s="176" t="s">
        <v>240</v>
      </c>
      <c r="H76" s="177"/>
      <c r="I76" s="178"/>
    </row>
    <row r="77" spans="6:9" ht="13.8" thickBot="1"/>
    <row r="78" spans="6:9" ht="13.8" thickBot="1">
      <c r="F78" s="225" t="s">
        <v>242</v>
      </c>
      <c r="G78" s="226"/>
      <c r="H78" s="226"/>
      <c r="I78" s="227"/>
    </row>
    <row r="79" spans="6:9" ht="13.8" thickTop="1">
      <c r="F79" s="558" t="s">
        <v>85</v>
      </c>
      <c r="G79" s="166"/>
      <c r="H79" s="167" t="s">
        <v>222</v>
      </c>
      <c r="I79" s="168"/>
    </row>
    <row r="80" spans="6:9">
      <c r="F80" s="559"/>
      <c r="G80" s="142"/>
      <c r="H80" s="142" t="s">
        <v>225</v>
      </c>
      <c r="I80" s="143"/>
    </row>
    <row r="81" spans="6:9">
      <c r="F81" s="179">
        <f>'ビル・マンションの排水（通常排水）'!G58</f>
        <v>4.4444444444444446</v>
      </c>
      <c r="G81" s="180"/>
      <c r="H81" s="137">
        <f>'ビル・マンションの排水（通常排水）'!Q58</f>
        <v>7.1</v>
      </c>
      <c r="I81" s="181"/>
    </row>
    <row r="82" spans="6:9">
      <c r="F82" s="182" t="s">
        <v>229</v>
      </c>
      <c r="G82" s="180"/>
      <c r="H82" s="137">
        <f>IF(ISERROR(IF(F81&gt;H81,1,2))=TRUE,0,(IF(F81&gt;H81,1,2)))</f>
        <v>2</v>
      </c>
      <c r="I82" s="181"/>
    </row>
    <row r="83" spans="6:9">
      <c r="F83" s="147"/>
      <c r="G83" s="180"/>
      <c r="H83" s="137"/>
      <c r="I83" s="181"/>
    </row>
    <row r="84" spans="6:9">
      <c r="F84" s="96"/>
      <c r="G84" s="6"/>
      <c r="H84" s="6"/>
      <c r="I84" s="18"/>
    </row>
    <row r="85" spans="6:9">
      <c r="F85" s="147" t="s">
        <v>243</v>
      </c>
      <c r="G85" s="552" t="s">
        <v>244</v>
      </c>
      <c r="H85" s="553"/>
      <c r="I85" s="554"/>
    </row>
    <row r="86" spans="6:9">
      <c r="F86" s="183">
        <f>H82</f>
        <v>2</v>
      </c>
      <c r="G86" s="555"/>
      <c r="H86" s="556"/>
      <c r="I86" s="557"/>
    </row>
    <row r="87" spans="6:9">
      <c r="F87" s="164">
        <v>0</v>
      </c>
      <c r="G87" s="303"/>
      <c r="H87" s="303"/>
      <c r="I87" s="304"/>
    </row>
    <row r="88" spans="6:9">
      <c r="F88" s="147">
        <v>1</v>
      </c>
      <c r="G88" s="184" t="s">
        <v>245</v>
      </c>
      <c r="H88" s="184"/>
      <c r="I88" s="172"/>
    </row>
    <row r="89" spans="6:9" ht="13.8" thickBot="1">
      <c r="F89" s="150">
        <v>2</v>
      </c>
      <c r="G89" s="185" t="s">
        <v>246</v>
      </c>
      <c r="H89" s="185"/>
      <c r="I89" s="178"/>
    </row>
    <row r="91" spans="6:9">
      <c r="F91" s="228" t="s">
        <v>247</v>
      </c>
      <c r="G91" s="229"/>
      <c r="H91" s="229"/>
      <c r="I91" s="230"/>
    </row>
    <row r="92" spans="6:9">
      <c r="F92" s="560" t="s">
        <v>85</v>
      </c>
      <c r="G92" s="186"/>
      <c r="H92" s="560" t="s">
        <v>248</v>
      </c>
      <c r="I92" s="186"/>
    </row>
    <row r="93" spans="6:9">
      <c r="F93" s="561"/>
      <c r="G93" s="142"/>
      <c r="H93" s="561"/>
      <c r="I93" s="142"/>
    </row>
    <row r="94" spans="6:9">
      <c r="F94" s="137" t="e">
        <f>#REF!</f>
        <v>#REF!</v>
      </c>
      <c r="G94" s="180"/>
      <c r="H94" s="187" t="e">
        <f>#REF!</f>
        <v>#REF!</v>
      </c>
      <c r="I94" s="180"/>
    </row>
    <row r="95" spans="6:9">
      <c r="F95" s="137" t="s">
        <v>229</v>
      </c>
      <c r="G95" s="180"/>
      <c r="H95" s="137">
        <f>IF(ISERROR(IF(F94&gt;H94,1,2))=TRUE,0,(IF(F94&gt;H94,1,2)))</f>
        <v>0</v>
      </c>
      <c r="I95" s="180"/>
    </row>
    <row r="96" spans="6:9">
      <c r="F96" s="137"/>
      <c r="G96" s="180"/>
      <c r="H96" s="137"/>
      <c r="I96" s="180"/>
    </row>
    <row r="97" spans="6:9">
      <c r="F97" s="138"/>
      <c r="G97" s="184"/>
      <c r="H97" s="184"/>
      <c r="I97" s="139"/>
    </row>
    <row r="98" spans="6:9">
      <c r="F98" s="147" t="s">
        <v>243</v>
      </c>
      <c r="G98" s="299" t="s">
        <v>244</v>
      </c>
      <c r="H98" s="300"/>
      <c r="I98" s="301"/>
    </row>
    <row r="99" spans="6:9">
      <c r="F99" s="183">
        <f>H95</f>
        <v>0</v>
      </c>
      <c r="G99" s="302"/>
      <c r="H99" s="303"/>
      <c r="I99" s="304"/>
    </row>
    <row r="100" spans="6:9">
      <c r="F100" s="137">
        <v>0</v>
      </c>
      <c r="G100" s="138"/>
      <c r="H100" s="184"/>
      <c r="I100" s="139"/>
    </row>
    <row r="101" spans="6:9">
      <c r="F101" s="137">
        <v>1</v>
      </c>
      <c r="G101" s="138" t="s">
        <v>249</v>
      </c>
      <c r="H101" s="184"/>
      <c r="I101" s="139"/>
    </row>
    <row r="102" spans="6:9" ht="13.8" thickBot="1">
      <c r="F102" s="137">
        <v>2</v>
      </c>
      <c r="G102" s="185" t="s">
        <v>246</v>
      </c>
      <c r="H102" s="184"/>
      <c r="I102" s="139"/>
    </row>
    <row r="104" spans="6:9">
      <c r="F104" s="228" t="s">
        <v>250</v>
      </c>
      <c r="G104" s="229"/>
      <c r="H104" s="229"/>
      <c r="I104" s="230"/>
    </row>
    <row r="105" spans="6:9">
      <c r="F105" s="562" t="s">
        <v>85</v>
      </c>
      <c r="G105" s="136"/>
      <c r="H105" s="560" t="s">
        <v>248</v>
      </c>
      <c r="I105" s="136"/>
    </row>
    <row r="106" spans="6:9">
      <c r="F106" s="563"/>
      <c r="G106" s="142"/>
      <c r="H106" s="561"/>
      <c r="I106" s="142"/>
    </row>
    <row r="107" spans="6:9">
      <c r="F107" s="137" t="e">
        <f>#REF!</f>
        <v>#REF!</v>
      </c>
      <c r="G107" s="180"/>
      <c r="H107" s="187" t="e">
        <f>#REF!</f>
        <v>#REF!</v>
      </c>
      <c r="I107" s="180"/>
    </row>
    <row r="108" spans="6:9">
      <c r="F108" s="137" t="s">
        <v>229</v>
      </c>
      <c r="G108" s="180"/>
      <c r="H108" s="137">
        <f>IF(ISERROR(IF(F107&gt;H107,1,2))=TRUE,0,(IF(F107&gt;H107,1,2)))</f>
        <v>0</v>
      </c>
      <c r="I108" s="180"/>
    </row>
    <row r="109" spans="6:9">
      <c r="F109" s="137"/>
      <c r="G109" s="180"/>
      <c r="H109" s="137"/>
      <c r="I109" s="180"/>
    </row>
    <row r="110" spans="6:9">
      <c r="F110" s="138"/>
      <c r="G110" s="184"/>
      <c r="H110" s="184"/>
      <c r="I110" s="139"/>
    </row>
    <row r="111" spans="6:9">
      <c r="F111" s="147" t="s">
        <v>243</v>
      </c>
      <c r="G111" s="552" t="s">
        <v>244</v>
      </c>
      <c r="H111" s="553"/>
      <c r="I111" s="554"/>
    </row>
    <row r="112" spans="6:9">
      <c r="F112" s="183">
        <f>H108</f>
        <v>0</v>
      </c>
      <c r="G112" s="555"/>
      <c r="H112" s="556"/>
      <c r="I112" s="557"/>
    </row>
    <row r="113" spans="6:9">
      <c r="F113" s="137">
        <v>0</v>
      </c>
      <c r="G113" s="138"/>
      <c r="H113" s="184"/>
      <c r="I113" s="139"/>
    </row>
    <row r="114" spans="6:9">
      <c r="F114" s="137">
        <v>1</v>
      </c>
      <c r="G114" s="138" t="s">
        <v>249</v>
      </c>
      <c r="H114" s="184"/>
      <c r="I114" s="139"/>
    </row>
    <row r="115" spans="6:9" ht="13.8" thickBot="1">
      <c r="F115" s="137">
        <v>2</v>
      </c>
      <c r="G115" s="185" t="s">
        <v>246</v>
      </c>
      <c r="H115" s="184"/>
      <c r="I115" s="139"/>
    </row>
  </sheetData>
  <sheetProtection password="CB6D" sheet="1" objects="1" scenarios="1"/>
  <mergeCells count="16">
    <mergeCell ref="B2:F2"/>
    <mergeCell ref="H2:J2"/>
    <mergeCell ref="L2:O2"/>
    <mergeCell ref="B43:D43"/>
    <mergeCell ref="G111:I112"/>
    <mergeCell ref="F79:F80"/>
    <mergeCell ref="G85:I86"/>
    <mergeCell ref="F92:F93"/>
    <mergeCell ref="H92:H93"/>
    <mergeCell ref="F105:F106"/>
    <mergeCell ref="H105:H106"/>
    <mergeCell ref="G71:I72"/>
    <mergeCell ref="F53:F54"/>
    <mergeCell ref="G58:I59"/>
    <mergeCell ref="F66:F67"/>
    <mergeCell ref="C44:D45"/>
  </mergeCells>
  <phoneticPr fontId="2"/>
  <pageMargins left="0.75" right="0.75" top="1" bottom="1" header="0.51200000000000001" footer="0.51200000000000001"/>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AD19"/>
  <sheetViews>
    <sheetView workbookViewId="0">
      <selection activeCell="B8" sqref="B8"/>
    </sheetView>
  </sheetViews>
  <sheetFormatPr defaultColWidth="9" defaultRowHeight="14.4"/>
  <cols>
    <col min="1" max="1" width="20.21875" style="190" bestFit="1" customWidth="1"/>
    <col min="2" max="2" width="17.88671875" style="190" bestFit="1" customWidth="1"/>
    <col min="3" max="3" width="17.77734375" style="190" bestFit="1" customWidth="1"/>
    <col min="4" max="4" width="15.88671875" style="190" bestFit="1" customWidth="1"/>
    <col min="5" max="5" width="14.88671875" style="190" bestFit="1" customWidth="1"/>
    <col min="6" max="6" width="16.21875" style="190" bestFit="1" customWidth="1"/>
    <col min="7" max="7" width="15.21875" style="190" bestFit="1" customWidth="1"/>
    <col min="8" max="8" width="14.6640625" style="190" bestFit="1" customWidth="1"/>
    <col min="9" max="9" width="15.109375" style="190" bestFit="1" customWidth="1"/>
    <col min="10" max="11" width="14.33203125" style="190" bestFit="1" customWidth="1"/>
    <col min="12" max="12" width="10" style="190" bestFit="1" customWidth="1"/>
    <col min="13" max="13" width="11.109375" style="190" bestFit="1" customWidth="1"/>
    <col min="14" max="14" width="13.88671875" style="190" bestFit="1" customWidth="1"/>
    <col min="15" max="16" width="15.6640625" style="190" bestFit="1" customWidth="1"/>
    <col min="17" max="20" width="15.6640625" style="190" customWidth="1"/>
    <col min="21" max="25" width="15.6640625" style="190" bestFit="1" customWidth="1"/>
    <col min="26" max="27" width="14.21875" style="190" bestFit="1" customWidth="1"/>
    <col min="28" max="28" width="14.33203125" customWidth="1"/>
    <col min="29" max="16384" width="9" style="190"/>
  </cols>
  <sheetData>
    <row r="2" spans="1:30">
      <c r="A2" s="188" t="str">
        <f>データテーブル!B5</f>
        <v>メタリック調軒といサーフェスケアFSⅠ型</v>
      </c>
      <c r="B2" s="189" t="str">
        <f>データテーブル!B6</f>
        <v>メタリック調軒といグランスケアPGR60</v>
      </c>
      <c r="C2" s="188" t="str">
        <f>データテーブル!B7</f>
        <v>アーキスケアE・マイルドEⅠ型</v>
      </c>
      <c r="D2" s="189" t="str">
        <f>データテーブル!B8</f>
        <v>サーフェスケア・FSⅠ型</v>
      </c>
      <c r="E2" s="188" t="str">
        <f>データテーブル!B10</f>
        <v>ファインスケア・NFⅠ型</v>
      </c>
      <c r="F2" s="188" t="str">
        <f>データテーブル!B11</f>
        <v>グランスケア・PGR60</v>
      </c>
      <c r="G2" s="188" t="str">
        <f>データテーブル!B12</f>
        <v>シビルスケア・PC77</v>
      </c>
      <c r="H2" s="189" t="str">
        <f>データテーブル!B13</f>
        <v>シビルスケア・PC50</v>
      </c>
      <c r="I2" s="188" t="str">
        <f>データテーブル!B14</f>
        <v>ジェイスケア・PJ70</v>
      </c>
      <c r="J2" s="188" t="str">
        <f>データテーブル!B15</f>
        <v>パラスケア・U105</v>
      </c>
      <c r="K2" s="188" t="str">
        <f>データテーブル!B16</f>
        <v>アイアン角・N3.5Ⅱ</v>
      </c>
      <c r="L2" s="188" t="str">
        <f>データテーブル!B17</f>
        <v>アイアン丸１０５</v>
      </c>
      <c r="M2" s="188" t="str">
        <f>データテーブル!B18</f>
        <v>アイアン丸１２０</v>
      </c>
      <c r="N2" s="189" t="str">
        <f>データテーブル!B19</f>
        <v>ハイ丸７５</v>
      </c>
      <c r="O2" s="188" t="str">
        <f>データテーブル!B20</f>
        <v>ハイ丸１０５</v>
      </c>
      <c r="P2" s="189" t="str">
        <f>データテーブル!B21</f>
        <v>いぶし雨樋PJ60</v>
      </c>
      <c r="Q2" s="189" t="str">
        <f>データテーブル!B22</f>
        <v>いぶし雨樋丸７５</v>
      </c>
      <c r="R2" s="189" t="str">
        <f>データテーブル!B23</f>
        <v>いぶし雨樋丸１０５</v>
      </c>
      <c r="S2" s="189" t="str">
        <f>データテーブル!B24</f>
        <v>いぶし雨樋丸１２０</v>
      </c>
      <c r="T2" s="189" t="str">
        <f>データテーブル!B25</f>
        <v>いぶし雨樋角・N3.5Ⅱ</v>
      </c>
      <c r="U2" s="188" t="str">
        <f>データテーブル!B26</f>
        <v>前高１３０WIDE</v>
      </c>
      <c r="V2" s="188" t="str">
        <f>データテーブル!B27</f>
        <v>前高１６５WIDE</v>
      </c>
      <c r="W2" s="188" t="str">
        <f>データテーブル!B28</f>
        <v>前高２００WIDE</v>
      </c>
      <c r="X2" s="188" t="str">
        <f>データテーブル!B29</f>
        <v>折版１２０Ⅰ型</v>
      </c>
      <c r="Y2" s="188" t="str">
        <f>データテーブル!B30</f>
        <v>折版１５０Ⅰ型</v>
      </c>
      <c r="Z2" s="189" t="str">
        <f>データテーブル!B31</f>
        <v>折版１５０Ⅱ型</v>
      </c>
      <c r="AA2" s="188" t="str">
        <f>データテーブル!B32</f>
        <v>折版２００Ⅰ型</v>
      </c>
      <c r="AB2" s="189" t="str">
        <f>データテーブル!B9</f>
        <v>サーフェスケア・FSⅡ型</v>
      </c>
    </row>
    <row r="3" spans="1:30">
      <c r="A3" s="137" t="s">
        <v>167</v>
      </c>
      <c r="B3" s="137" t="s">
        <v>167</v>
      </c>
      <c r="C3" s="137" t="s">
        <v>155</v>
      </c>
      <c r="D3" s="138" t="s">
        <v>155</v>
      </c>
      <c r="E3" s="137" t="s">
        <v>155</v>
      </c>
      <c r="F3" s="138" t="s">
        <v>155</v>
      </c>
      <c r="G3" s="137" t="s">
        <v>155</v>
      </c>
      <c r="H3" s="137" t="s">
        <v>155</v>
      </c>
      <c r="I3" s="137" t="s">
        <v>155</v>
      </c>
      <c r="J3" s="138" t="s">
        <v>155</v>
      </c>
      <c r="K3" s="137">
        <v>45</v>
      </c>
      <c r="L3" s="137">
        <v>60</v>
      </c>
      <c r="M3" s="137">
        <v>60</v>
      </c>
      <c r="N3" s="137">
        <v>45</v>
      </c>
      <c r="O3" s="137">
        <v>60</v>
      </c>
      <c r="P3" s="138">
        <v>60</v>
      </c>
      <c r="Q3" s="137">
        <v>45</v>
      </c>
      <c r="R3" s="138">
        <v>60</v>
      </c>
      <c r="S3" s="138">
        <v>60</v>
      </c>
      <c r="T3" s="137">
        <v>45</v>
      </c>
      <c r="U3" s="138" t="s">
        <v>155</v>
      </c>
      <c r="V3" s="138" t="s">
        <v>155</v>
      </c>
      <c r="W3" s="138" t="s">
        <v>155</v>
      </c>
      <c r="X3" s="138" t="s">
        <v>155</v>
      </c>
      <c r="Y3" s="138" t="s">
        <v>155</v>
      </c>
      <c r="Z3" s="138" t="s">
        <v>155</v>
      </c>
      <c r="AA3" s="138" t="s">
        <v>155</v>
      </c>
      <c r="AB3" s="138" t="s">
        <v>155</v>
      </c>
      <c r="AC3" s="137"/>
      <c r="AD3"/>
    </row>
    <row r="4" spans="1:30">
      <c r="C4" s="137" t="s">
        <v>158</v>
      </c>
      <c r="D4" s="138" t="s">
        <v>158</v>
      </c>
      <c r="E4" s="137" t="s">
        <v>158</v>
      </c>
      <c r="F4" s="138" t="s">
        <v>158</v>
      </c>
      <c r="G4" s="137" t="s">
        <v>158</v>
      </c>
      <c r="H4" s="137" t="s">
        <v>158</v>
      </c>
      <c r="I4" s="137" t="s">
        <v>158</v>
      </c>
      <c r="J4" s="137" t="s">
        <v>158</v>
      </c>
      <c r="L4" s="137">
        <v>75</v>
      </c>
      <c r="M4" s="137">
        <v>75</v>
      </c>
      <c r="O4" s="137">
        <v>75</v>
      </c>
      <c r="P4" s="137">
        <v>75</v>
      </c>
      <c r="Q4" s="20"/>
      <c r="R4" s="137">
        <v>75</v>
      </c>
      <c r="S4" s="137">
        <v>75</v>
      </c>
      <c r="T4" s="20"/>
      <c r="U4" s="138" t="s">
        <v>158</v>
      </c>
      <c r="V4" s="138" t="s">
        <v>158</v>
      </c>
      <c r="W4" s="138" t="s">
        <v>158</v>
      </c>
      <c r="X4" s="138" t="s">
        <v>158</v>
      </c>
      <c r="Y4" s="138" t="s">
        <v>158</v>
      </c>
      <c r="Z4" s="138" t="s">
        <v>158</v>
      </c>
      <c r="AA4" s="138" t="s">
        <v>158</v>
      </c>
      <c r="AB4" s="138" t="s">
        <v>158</v>
      </c>
      <c r="AD4"/>
    </row>
    <row r="5" spans="1:30">
      <c r="C5" s="137">
        <v>60</v>
      </c>
      <c r="D5" s="138">
        <v>60</v>
      </c>
      <c r="E5" s="137">
        <v>60</v>
      </c>
      <c r="F5" s="138">
        <v>60</v>
      </c>
      <c r="G5" s="137">
        <v>60</v>
      </c>
      <c r="H5" s="137">
        <v>60</v>
      </c>
      <c r="I5" s="137">
        <v>60</v>
      </c>
      <c r="J5" s="137">
        <v>60</v>
      </c>
      <c r="M5" s="147">
        <v>90</v>
      </c>
      <c r="P5" s="137" t="s">
        <v>199</v>
      </c>
      <c r="Q5" s="6"/>
      <c r="R5" s="6"/>
      <c r="S5" s="6"/>
      <c r="T5" s="6"/>
      <c r="U5" s="148" t="s">
        <v>185</v>
      </c>
      <c r="V5" s="231" t="s">
        <v>251</v>
      </c>
      <c r="W5" s="148" t="s">
        <v>189</v>
      </c>
      <c r="X5" s="148" t="s">
        <v>185</v>
      </c>
      <c r="Y5" s="148" t="s">
        <v>251</v>
      </c>
      <c r="Z5" s="148" t="s">
        <v>251</v>
      </c>
      <c r="AA5" s="148" t="s">
        <v>189</v>
      </c>
      <c r="AB5" s="138">
        <v>60</v>
      </c>
      <c r="AD5"/>
    </row>
    <row r="6" spans="1:30">
      <c r="C6" s="137">
        <v>75</v>
      </c>
      <c r="D6" s="6"/>
      <c r="E6" s="137">
        <v>75</v>
      </c>
      <c r="G6" s="137">
        <v>75</v>
      </c>
      <c r="H6" s="137">
        <v>75</v>
      </c>
      <c r="I6" s="137">
        <v>75</v>
      </c>
      <c r="Q6" s="191"/>
      <c r="R6" s="191"/>
      <c r="S6" s="191"/>
      <c r="T6" s="191"/>
      <c r="U6" s="148" t="s">
        <v>169</v>
      </c>
      <c r="V6" s="231" t="s">
        <v>171</v>
      </c>
      <c r="W6" s="148" t="s">
        <v>128</v>
      </c>
      <c r="X6" s="148" t="s">
        <v>169</v>
      </c>
      <c r="Y6" s="148" t="s">
        <v>171</v>
      </c>
      <c r="Z6" s="148" t="s">
        <v>171</v>
      </c>
      <c r="AA6" s="148" t="s">
        <v>128</v>
      </c>
      <c r="AB6" s="137" t="s">
        <v>252</v>
      </c>
      <c r="AD6"/>
    </row>
    <row r="7" spans="1:30">
      <c r="C7" s="137" t="s">
        <v>185</v>
      </c>
      <c r="D7" s="6"/>
      <c r="E7" s="137" t="s">
        <v>185</v>
      </c>
      <c r="G7" s="137" t="s">
        <v>185</v>
      </c>
      <c r="Q7" s="191"/>
      <c r="R7" s="191"/>
      <c r="S7" s="191"/>
      <c r="T7" s="191"/>
      <c r="U7" s="148">
        <v>60</v>
      </c>
      <c r="V7" s="231">
        <v>75</v>
      </c>
      <c r="W7" s="148">
        <v>90</v>
      </c>
      <c r="X7" s="148">
        <v>60</v>
      </c>
      <c r="Y7" s="148">
        <v>75</v>
      </c>
      <c r="Z7" s="148">
        <v>75</v>
      </c>
      <c r="AA7" s="148">
        <v>90</v>
      </c>
      <c r="AB7" s="137" t="s">
        <v>253</v>
      </c>
      <c r="AD7"/>
    </row>
    <row r="8" spans="1:30">
      <c r="C8" s="137" t="s">
        <v>169</v>
      </c>
      <c r="D8" s="6"/>
      <c r="E8" s="137" t="s">
        <v>169</v>
      </c>
      <c r="G8" s="137" t="s">
        <v>169</v>
      </c>
      <c r="Q8" s="191"/>
      <c r="R8" s="191"/>
      <c r="S8" s="191"/>
      <c r="T8" s="191"/>
      <c r="U8" s="148" t="s">
        <v>251</v>
      </c>
      <c r="V8" s="231" t="s">
        <v>189</v>
      </c>
      <c r="W8" s="148" t="s">
        <v>191</v>
      </c>
      <c r="X8" s="148" t="s">
        <v>251</v>
      </c>
      <c r="Y8" s="148" t="s">
        <v>189</v>
      </c>
      <c r="Z8" s="148" t="s">
        <v>189</v>
      </c>
      <c r="AA8" s="148" t="s">
        <v>191</v>
      </c>
      <c r="AB8" s="137" t="s">
        <v>251</v>
      </c>
      <c r="AD8"/>
    </row>
    <row r="9" spans="1:30">
      <c r="C9" s="137" t="s">
        <v>251</v>
      </c>
      <c r="D9" s="6"/>
      <c r="E9" s="137" t="s">
        <v>251</v>
      </c>
      <c r="G9" s="137" t="s">
        <v>251</v>
      </c>
      <c r="U9" s="148" t="s">
        <v>171</v>
      </c>
      <c r="V9" s="231" t="s">
        <v>128</v>
      </c>
      <c r="W9" s="148" t="s">
        <v>174</v>
      </c>
      <c r="X9" s="148" t="s">
        <v>171</v>
      </c>
      <c r="Y9" s="148" t="s">
        <v>128</v>
      </c>
      <c r="Z9" s="148" t="s">
        <v>128</v>
      </c>
      <c r="AA9" s="148" t="s">
        <v>174</v>
      </c>
      <c r="AB9" s="137" t="s">
        <v>171</v>
      </c>
      <c r="AD9"/>
    </row>
    <row r="10" spans="1:30">
      <c r="C10" s="137" t="s">
        <v>171</v>
      </c>
      <c r="D10" s="6"/>
      <c r="E10" s="137" t="s">
        <v>171</v>
      </c>
      <c r="G10" s="137" t="s">
        <v>171</v>
      </c>
      <c r="U10" s="148">
        <v>75</v>
      </c>
      <c r="V10" s="231">
        <v>90</v>
      </c>
      <c r="W10" s="148" t="s">
        <v>76</v>
      </c>
      <c r="X10" s="148">
        <v>75</v>
      </c>
      <c r="Y10" s="148">
        <v>90</v>
      </c>
      <c r="Z10" s="148">
        <v>90</v>
      </c>
      <c r="AA10" s="148" t="s">
        <v>76</v>
      </c>
      <c r="AB10" s="137">
        <v>75</v>
      </c>
      <c r="AD10"/>
    </row>
    <row r="11" spans="1:30">
      <c r="C11" s="191"/>
      <c r="U11" s="148" t="s">
        <v>189</v>
      </c>
      <c r="V11" s="231" t="s">
        <v>191</v>
      </c>
      <c r="W11" s="148" t="s">
        <v>176</v>
      </c>
      <c r="X11" s="148" t="s">
        <v>189</v>
      </c>
      <c r="Y11" s="148" t="s">
        <v>191</v>
      </c>
      <c r="Z11" s="148" t="s">
        <v>191</v>
      </c>
      <c r="AA11" s="148" t="s">
        <v>176</v>
      </c>
      <c r="AB11" s="148" t="s">
        <v>189</v>
      </c>
      <c r="AD11"/>
    </row>
    <row r="12" spans="1:30">
      <c r="U12" s="148" t="s">
        <v>128</v>
      </c>
      <c r="V12" s="231" t="s">
        <v>174</v>
      </c>
      <c r="W12" s="148" t="s">
        <v>194</v>
      </c>
      <c r="X12" s="148" t="s">
        <v>128</v>
      </c>
      <c r="Y12" s="148" t="s">
        <v>174</v>
      </c>
      <c r="Z12" s="148" t="s">
        <v>174</v>
      </c>
      <c r="AA12" s="148" t="s">
        <v>194</v>
      </c>
      <c r="AB12" s="148" t="s">
        <v>128</v>
      </c>
      <c r="AD12"/>
    </row>
    <row r="13" spans="1:30">
      <c r="U13" s="148">
        <v>90</v>
      </c>
      <c r="V13" s="231" t="s">
        <v>76</v>
      </c>
      <c r="W13" s="148" t="s">
        <v>178</v>
      </c>
      <c r="X13" s="148">
        <v>90</v>
      </c>
      <c r="Y13" s="148" t="s">
        <v>76</v>
      </c>
      <c r="Z13" s="148" t="s">
        <v>76</v>
      </c>
      <c r="AA13" s="148" t="s">
        <v>178</v>
      </c>
      <c r="AB13" s="148" t="s">
        <v>191</v>
      </c>
      <c r="AD13"/>
    </row>
    <row r="14" spans="1:30">
      <c r="U14" s="148" t="s">
        <v>191</v>
      </c>
      <c r="V14" s="231" t="s">
        <v>176</v>
      </c>
      <c r="W14" s="148" t="s">
        <v>98</v>
      </c>
      <c r="X14" s="148" t="s">
        <v>191</v>
      </c>
      <c r="Y14" s="148" t="s">
        <v>176</v>
      </c>
      <c r="Z14" s="148" t="s">
        <v>176</v>
      </c>
      <c r="AA14" s="232"/>
      <c r="AB14" s="148" t="s">
        <v>174</v>
      </c>
      <c r="AD14"/>
    </row>
    <row r="15" spans="1:30">
      <c r="U15" s="148" t="s">
        <v>174</v>
      </c>
      <c r="V15" s="233"/>
      <c r="W15" s="148" t="s">
        <v>99</v>
      </c>
      <c r="X15" s="148" t="s">
        <v>174</v>
      </c>
      <c r="Y15" s="232"/>
      <c r="Z15" s="232"/>
      <c r="AA15" s="232"/>
      <c r="AB15" s="190"/>
      <c r="AD15"/>
    </row>
    <row r="16" spans="1:30">
      <c r="U16" s="232"/>
      <c r="V16" s="232"/>
      <c r="W16" s="232"/>
      <c r="X16" s="232"/>
      <c r="Y16" s="232"/>
      <c r="Z16" s="232"/>
      <c r="AA16" s="232"/>
      <c r="AB16" s="190"/>
      <c r="AD16"/>
    </row>
    <row r="17" spans="21:30">
      <c r="U17" s="232"/>
      <c r="V17" s="232"/>
      <c r="W17" s="232"/>
      <c r="X17" s="232"/>
      <c r="Y17" s="232"/>
      <c r="Z17" s="232"/>
      <c r="AA17" s="232"/>
      <c r="AB17" s="190"/>
      <c r="AD17"/>
    </row>
    <row r="18" spans="21:30">
      <c r="AB18" s="190"/>
      <c r="AD18"/>
    </row>
    <row r="19" spans="21:30">
      <c r="AB19" s="190"/>
      <c r="AC19"/>
    </row>
  </sheetData>
  <phoneticPr fontId="2"/>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26"/>
  <sheetViews>
    <sheetView topLeftCell="I1" workbookViewId="0">
      <selection activeCell="H1" sqref="H1"/>
    </sheetView>
  </sheetViews>
  <sheetFormatPr defaultColWidth="9" defaultRowHeight="15" outlineLevelCol="1"/>
  <cols>
    <col min="1" max="1" width="19.21875" style="194" hidden="1" customWidth="1" outlineLevel="1"/>
    <col min="2" max="2" width="4" style="194" hidden="1" customWidth="1" outlineLevel="1"/>
    <col min="3" max="3" width="7.33203125" style="194" hidden="1" customWidth="1" outlineLevel="1"/>
    <col min="4" max="4" width="6.21875" style="194" hidden="1" customWidth="1" outlineLevel="1"/>
    <col min="5" max="5" width="5.6640625" style="194" hidden="1" customWidth="1" outlineLevel="1"/>
    <col min="6" max="6" width="17.109375" style="194" hidden="1" customWidth="1" outlineLevel="1"/>
    <col min="7" max="7" width="9" style="194" hidden="1" customWidth="1" outlineLevel="1"/>
    <col min="8" max="8" width="5.77734375" style="194" hidden="1" customWidth="1" outlineLevel="1"/>
    <col min="9" max="9" width="9" style="194" collapsed="1"/>
    <col min="10" max="16384" width="9" style="194"/>
  </cols>
  <sheetData>
    <row r="1" spans="1:11">
      <c r="A1" s="192" t="str">
        <f>データテーブル!H5</f>
        <v>ＰＣ３０</v>
      </c>
      <c r="B1" s="192">
        <f>データテーブル!I5</f>
        <v>1</v>
      </c>
      <c r="C1" s="192">
        <f>データテーブル!J5</f>
        <v>31.4</v>
      </c>
      <c r="D1" s="192">
        <f>データテーブル!K5</f>
        <v>6</v>
      </c>
      <c r="E1" s="193">
        <f>IF(D1&lt;$H$1,COUNTIF(D1:$D$1,"&lt;"&amp;$H$1),"")</f>
        <v>1</v>
      </c>
      <c r="F1" s="193" t="str">
        <f t="shared" ref="F1:F26" si="0">IF(ROW()&gt;MAX($E$1:$E$25),"",INDEX($A$1:$A$25,MATCH(ROW(),$E$1:$E$25,0),1))</f>
        <v>ＰＣ３０</v>
      </c>
      <c r="H1" s="195">
        <f>'箱樋用（通常排水）'!R34</f>
        <v>20</v>
      </c>
      <c r="J1" s="193"/>
      <c r="K1" s="193"/>
    </row>
    <row r="2" spans="1:11">
      <c r="A2" s="192" t="str">
        <f>データテーブル!H6</f>
        <v>Ｓ３０</v>
      </c>
      <c r="B2" s="192">
        <f>データテーブル!I6</f>
        <v>2</v>
      </c>
      <c r="C2" s="192">
        <f>データテーブル!J6</f>
        <v>30.4</v>
      </c>
      <c r="D2" s="192">
        <f>データテーブル!K6</f>
        <v>6</v>
      </c>
      <c r="E2" s="193">
        <f>IF(D2&lt;$H$1,COUNTIF(D$1:$D2,"&lt;"&amp;$H$1),"")</f>
        <v>2</v>
      </c>
      <c r="F2" s="193" t="str">
        <f t="shared" si="0"/>
        <v>Ｓ３０</v>
      </c>
    </row>
    <row r="3" spans="1:11">
      <c r="A3" s="192">
        <f>データテーブル!H7</f>
        <v>45</v>
      </c>
      <c r="B3" s="192">
        <f>データテーブル!I7</f>
        <v>3</v>
      </c>
      <c r="C3" s="192">
        <f>データテーブル!J7</f>
        <v>14.5</v>
      </c>
      <c r="D3" s="192">
        <f>データテーブル!K7</f>
        <v>4.5</v>
      </c>
      <c r="E3" s="193">
        <f>IF(D3&lt;$H$1,COUNTIF(D$1:$D3,"&lt;"&amp;$H$1),"")</f>
        <v>3</v>
      </c>
      <c r="F3" s="193">
        <f t="shared" si="0"/>
        <v>45</v>
      </c>
    </row>
    <row r="4" spans="1:11">
      <c r="A4" s="192">
        <f>データテーブル!H8</f>
        <v>60</v>
      </c>
      <c r="B4" s="192">
        <f>データテーブル!I8</f>
        <v>4</v>
      </c>
      <c r="C4" s="192">
        <f>データテーブル!J8</f>
        <v>26.6</v>
      </c>
      <c r="D4" s="192">
        <f>データテーブル!K8</f>
        <v>6.04</v>
      </c>
      <c r="E4" s="193">
        <f>IF(D4&lt;$H$1,COUNTIF(D$1:$D4,"&lt;"&amp;$H$1),"")</f>
        <v>4</v>
      </c>
      <c r="F4" s="193">
        <f t="shared" si="0"/>
        <v>60</v>
      </c>
    </row>
    <row r="5" spans="1:11">
      <c r="A5" s="192">
        <f>データテーブル!H9</f>
        <v>75</v>
      </c>
      <c r="B5" s="192">
        <f>データテーブル!I9</f>
        <v>5</v>
      </c>
      <c r="C5" s="192">
        <f>データテーブル!J9</f>
        <v>42</v>
      </c>
      <c r="D5" s="192">
        <f>データテーブル!K9</f>
        <v>7.55</v>
      </c>
      <c r="E5" s="193">
        <f>IF(D5&lt;$H$1,COUNTIF(D$1:$D5,"&lt;"&amp;$H$1),"")</f>
        <v>5</v>
      </c>
      <c r="F5" s="193">
        <f t="shared" si="0"/>
        <v>75</v>
      </c>
    </row>
    <row r="6" spans="1:11">
      <c r="A6" s="192">
        <f>データテーブル!H10</f>
        <v>90</v>
      </c>
      <c r="B6" s="192">
        <f>データテーブル!I10</f>
        <v>6</v>
      </c>
      <c r="C6" s="192">
        <f>データテーブル!J10</f>
        <v>59.7</v>
      </c>
      <c r="D6" s="192">
        <f>データテーブル!K10</f>
        <v>9</v>
      </c>
      <c r="E6" s="193">
        <f>IF(D6&lt;$H$1,COUNTIF(D$1:$D6,"&lt;"&amp;$H$1),"")</f>
        <v>6</v>
      </c>
      <c r="F6" s="193">
        <f t="shared" si="0"/>
        <v>90</v>
      </c>
    </row>
    <row r="7" spans="1:11">
      <c r="A7" s="192" t="str">
        <f>データテーブル!H11</f>
        <v>メタリック調６０</v>
      </c>
      <c r="B7" s="192">
        <f>データテーブル!I11</f>
        <v>7</v>
      </c>
      <c r="C7" s="192">
        <f>データテーブル!J11</f>
        <v>26.6</v>
      </c>
      <c r="D7" s="192">
        <f>データテーブル!K11</f>
        <v>6.04</v>
      </c>
      <c r="E7" s="193">
        <f>IF(D7&lt;$H$1,COUNTIF(D$1:$D7,"&lt;"&amp;$H$1),"")</f>
        <v>7</v>
      </c>
      <c r="F7" s="193" t="str">
        <f t="shared" si="0"/>
        <v>メタリック調６０</v>
      </c>
    </row>
    <row r="8" spans="1:11">
      <c r="A8" s="192" t="str">
        <f>データテーブル!H12</f>
        <v>JIS管　　ＶＵ５０</v>
      </c>
      <c r="B8" s="192">
        <f>データテーブル!I12</f>
        <v>8</v>
      </c>
      <c r="C8" s="192">
        <f>データテーブル!J12</f>
        <v>24.6</v>
      </c>
      <c r="D8" s="192">
        <f>データテーブル!K12</f>
        <v>6</v>
      </c>
      <c r="E8" s="193">
        <f>IF(D8&lt;$H$1,COUNTIF(D$1:$D8,"&lt;"&amp;$H$1),"")</f>
        <v>8</v>
      </c>
      <c r="F8" s="193" t="str">
        <f t="shared" si="0"/>
        <v>JIS管　　ＶＵ５０</v>
      </c>
    </row>
    <row r="9" spans="1:11">
      <c r="A9" s="192" t="str">
        <f>データテーブル!H13</f>
        <v>JIS管　　ＶＵ６５</v>
      </c>
      <c r="B9" s="192">
        <f>データテーブル!I13</f>
        <v>9</v>
      </c>
      <c r="C9" s="192">
        <f>データテーブル!J13</f>
        <v>39.6</v>
      </c>
      <c r="D9" s="192">
        <f>データテーブル!K13</f>
        <v>7.6</v>
      </c>
      <c r="E9" s="193">
        <f>IF(D9&lt;$H$1,COUNTIF(D$1:$D9,"&lt;"&amp;$H$1),"")</f>
        <v>9</v>
      </c>
      <c r="F9" s="193" t="str">
        <f t="shared" si="0"/>
        <v>JIS管　　ＶＵ６５</v>
      </c>
    </row>
    <row r="10" spans="1:11">
      <c r="A10" s="192" t="str">
        <f>データテーブル!H14</f>
        <v>JIS管　　ＶＵ７５</v>
      </c>
      <c r="B10" s="192">
        <f>データテーブル!I14</f>
        <v>10</v>
      </c>
      <c r="C10" s="192">
        <f>データテーブル!J14</f>
        <v>54.1</v>
      </c>
      <c r="D10" s="192">
        <f>データテーブル!K14</f>
        <v>8.9</v>
      </c>
      <c r="E10" s="193">
        <f>IF(D10&lt;$H$1,COUNTIF(D$1:$D10,"&lt;"&amp;$H$1),"")</f>
        <v>10</v>
      </c>
      <c r="F10" s="193" t="str">
        <f t="shared" si="0"/>
        <v>JIS管　　ＶＵ７５</v>
      </c>
    </row>
    <row r="11" spans="1:11">
      <c r="A11" s="192" t="str">
        <f>データテーブル!H15</f>
        <v>JIS管　　ＶＵ１００</v>
      </c>
      <c r="B11" s="192">
        <f>データテーブル!I15</f>
        <v>11</v>
      </c>
      <c r="C11" s="192">
        <f>データテーブル!J15</f>
        <v>89.9</v>
      </c>
      <c r="D11" s="192">
        <f>データテーブル!K15</f>
        <v>11.4</v>
      </c>
      <c r="E11" s="193">
        <f>IF(D11&lt;$H$1,COUNTIF(D$1:$D11,"&lt;"&amp;$H$1),"")</f>
        <v>11</v>
      </c>
      <c r="F11" s="193" t="str">
        <f t="shared" si="0"/>
        <v>JIS管　　ＶＵ１００</v>
      </c>
    </row>
    <row r="12" spans="1:11">
      <c r="A12" s="192" t="str">
        <f>データテーブル!H16</f>
        <v>JIS管　　ＶＵ１２５</v>
      </c>
      <c r="B12" s="192">
        <f>データテーブル!I16</f>
        <v>12</v>
      </c>
      <c r="C12" s="192">
        <f>データテーブル!J16</f>
        <v>134.80000000000001</v>
      </c>
      <c r="D12" s="192">
        <f>データテーブル!K16</f>
        <v>14</v>
      </c>
      <c r="E12" s="193">
        <f>IF(D12&lt;$H$1,COUNTIF(D$1:$D12,"&lt;"&amp;$H$1),"")</f>
        <v>12</v>
      </c>
      <c r="F12" s="193" t="str">
        <f t="shared" si="0"/>
        <v>JIS管　　ＶＵ１２５</v>
      </c>
    </row>
    <row r="13" spans="1:11">
      <c r="A13" s="192" t="str">
        <f>データテーブル!H17</f>
        <v>JIS管　　ＶＵ１５０</v>
      </c>
      <c r="B13" s="192">
        <f>データテーブル!I17</f>
        <v>13</v>
      </c>
      <c r="C13" s="192">
        <f>データテーブル!J17</f>
        <v>186.3</v>
      </c>
      <c r="D13" s="192">
        <f>データテーブル!K17</f>
        <v>16.5</v>
      </c>
      <c r="E13" s="193">
        <f>IF(D13&lt;$H$1,COUNTIF(D$1:$D13,"&lt;"&amp;$H$1),"")</f>
        <v>13</v>
      </c>
      <c r="F13" s="193" t="str">
        <f t="shared" si="0"/>
        <v>JIS管　　ＶＵ１５０</v>
      </c>
    </row>
    <row r="14" spans="1:11">
      <c r="A14" s="192" t="str">
        <f>データテーブル!H18</f>
        <v>JIS管　　ＶＵ２００</v>
      </c>
      <c r="B14" s="192">
        <f>データテーブル!I18</f>
        <v>14</v>
      </c>
      <c r="C14" s="192">
        <f>データテーブル!J18</f>
        <v>320.5</v>
      </c>
      <c r="D14" s="192">
        <f>データテーブル!K18</f>
        <v>21.6</v>
      </c>
      <c r="E14" s="193" t="str">
        <f>IF(D14&lt;$H$1,COUNTIF(D$1:$D14,"&lt;"&amp;$H$1),"")</f>
        <v/>
      </c>
      <c r="F14" s="193" t="str">
        <f t="shared" si="0"/>
        <v>JIS管　　ＶＰ５０</v>
      </c>
    </row>
    <row r="15" spans="1:11">
      <c r="A15" s="192" t="str">
        <f>データテーブル!H19</f>
        <v>JIS管　　ＶＵ２５０</v>
      </c>
      <c r="B15" s="192">
        <f>データテーブル!I19</f>
        <v>15</v>
      </c>
      <c r="C15" s="192">
        <f>データテーブル!J19</f>
        <v>490.9</v>
      </c>
      <c r="D15" s="192">
        <f>データテーブル!K19</f>
        <v>26.7</v>
      </c>
      <c r="E15" s="193" t="str">
        <f>IF(D15&lt;$H$1,COUNTIF(D$1:$D15,"&lt;"&amp;$H$1),"")</f>
        <v/>
      </c>
      <c r="F15" s="193" t="str">
        <f t="shared" si="0"/>
        <v>JIS管　　ＶＰ６５</v>
      </c>
    </row>
    <row r="16" spans="1:11">
      <c r="A16" s="192" t="str">
        <f>データテーブル!H20</f>
        <v>JIS管　　ＶＵ３００</v>
      </c>
      <c r="B16" s="192">
        <f>データテーブル!I20</f>
        <v>16</v>
      </c>
      <c r="C16" s="192">
        <f>データテーブル!J20</f>
        <v>697.4</v>
      </c>
      <c r="D16" s="192">
        <f>データテーブル!K20</f>
        <v>31.8</v>
      </c>
      <c r="E16" s="193" t="str">
        <f>IF(D16&lt;$H$1,COUNTIF(D$1:$D16,"&lt;"&amp;$H$1),"")</f>
        <v/>
      </c>
      <c r="F16" s="193" t="str">
        <f t="shared" si="0"/>
        <v>JIS管　　ＶＰ７５</v>
      </c>
    </row>
    <row r="17" spans="1:6">
      <c r="A17" s="192" t="str">
        <f>データテーブル!H21</f>
        <v>JIS管　　ＶＰ５０</v>
      </c>
      <c r="B17" s="192">
        <f>データテーブル!I21</f>
        <v>17</v>
      </c>
      <c r="C17" s="192">
        <f>データテーブル!J21</f>
        <v>20.399999999999999</v>
      </c>
      <c r="D17" s="192">
        <f>データテーブル!K21</f>
        <v>6</v>
      </c>
      <c r="E17" s="193">
        <f>IF(D17&lt;$H$1,COUNTIF(D$1:$D17,"&lt;"&amp;$H$1),"")</f>
        <v>14</v>
      </c>
      <c r="F17" s="193" t="str">
        <f t="shared" si="0"/>
        <v>JIS管　　ＶＰ１００</v>
      </c>
    </row>
    <row r="18" spans="1:6">
      <c r="A18" s="192" t="str">
        <f>データテーブル!H22</f>
        <v>JIS管　　ＶＰ６５</v>
      </c>
      <c r="B18" s="192">
        <f>データテーブル!I22</f>
        <v>18</v>
      </c>
      <c r="C18" s="192">
        <f>データテーブル!J22</f>
        <v>35.200000000000003</v>
      </c>
      <c r="D18" s="192">
        <f>データテーブル!K22</f>
        <v>7.6</v>
      </c>
      <c r="E18" s="193">
        <f>IF(D18&lt;$H$1,COUNTIF(D$1:$D18,"&lt;"&amp;$H$1),"")</f>
        <v>15</v>
      </c>
      <c r="F18" s="193" t="str">
        <f t="shared" si="0"/>
        <v>JIS管　　ＶＰ１２５</v>
      </c>
    </row>
    <row r="19" spans="1:6">
      <c r="A19" s="192" t="str">
        <f>データテーブル!H23</f>
        <v>JIS管　　ＶＰ７５</v>
      </c>
      <c r="B19" s="192">
        <f>データテーブル!I23</f>
        <v>19</v>
      </c>
      <c r="C19" s="192">
        <f>データテーブル!J23</f>
        <v>46.6</v>
      </c>
      <c r="D19" s="192">
        <f>データテーブル!K23</f>
        <v>8.9</v>
      </c>
      <c r="E19" s="193">
        <f>IF(D19&lt;$H$1,COUNTIF(D$1:$D19,"&lt;"&amp;$H$1),"")</f>
        <v>16</v>
      </c>
      <c r="F19" s="193" t="str">
        <f>IF(ROW()&gt;MAX($E$1:$E$25),"",INDEX($A$1:$A$25,MATCH(ROW(),$E$1:$E$25,0),1))</f>
        <v>JIS管　　ＶＰ１５０</v>
      </c>
    </row>
    <row r="20" spans="1:6">
      <c r="A20" s="192" t="str">
        <f>データテーブル!H24</f>
        <v>JIS管　　ＶＰ１００</v>
      </c>
      <c r="B20" s="192">
        <f>データテーブル!I24</f>
        <v>20</v>
      </c>
      <c r="C20" s="192">
        <f>データテーブル!J24</f>
        <v>78.5</v>
      </c>
      <c r="D20" s="192">
        <f>データテーブル!K24</f>
        <v>11.4</v>
      </c>
      <c r="E20" s="193">
        <f>IF(D20&lt;$H$1,COUNTIF(D$1:$D20,"&lt;"&amp;$H$1),"")</f>
        <v>17</v>
      </c>
      <c r="F20" s="193" t="str">
        <f>IF(ROW()&gt;MAX($E$1:$E$25),"",INDEX($A$1:$A$25,MATCH(ROW(),$E$1:$E$25,0),1))</f>
        <v/>
      </c>
    </row>
    <row r="21" spans="1:6">
      <c r="A21" s="192" t="str">
        <f>データテーブル!H25</f>
        <v>JIS管　　ＶＰ１２５</v>
      </c>
      <c r="B21" s="192">
        <f>データテーブル!I25</f>
        <v>21</v>
      </c>
      <c r="C21" s="192">
        <f>データテーブル!J25</f>
        <v>122.7</v>
      </c>
      <c r="D21" s="192">
        <f>データテーブル!K25</f>
        <v>14</v>
      </c>
      <c r="E21" s="193">
        <f>IF(D21&lt;$H$1,COUNTIF(D$1:$D21,"&lt;"&amp;$H$1),"")</f>
        <v>18</v>
      </c>
      <c r="F21" s="193"/>
    </row>
    <row r="22" spans="1:6">
      <c r="A22" s="192" t="str">
        <f>データテーブル!H26</f>
        <v>JIS管　　ＶＰ１５０</v>
      </c>
      <c r="B22" s="192">
        <f>データテーブル!I26</f>
        <v>22</v>
      </c>
      <c r="C22" s="192">
        <f>データテーブル!J26</f>
        <v>167.4</v>
      </c>
      <c r="D22" s="192">
        <f>データテーブル!K26</f>
        <v>16.5</v>
      </c>
      <c r="E22" s="193">
        <f>IF(D22&lt;$H$1,COUNTIF(D$1:$D22,"&lt;"&amp;$H$1),"")</f>
        <v>19</v>
      </c>
      <c r="F22" s="193"/>
    </row>
    <row r="23" spans="1:6">
      <c r="A23" s="192" t="str">
        <f>データテーブル!H27</f>
        <v>JIS管　　ＶＰ２００</v>
      </c>
      <c r="B23" s="192">
        <f>データテーブル!I27</f>
        <v>23</v>
      </c>
      <c r="C23" s="192">
        <f>データテーブル!J27</f>
        <v>295.39999999999998</v>
      </c>
      <c r="D23" s="192">
        <f>データテーブル!K27</f>
        <v>21.6</v>
      </c>
      <c r="E23" s="193" t="str">
        <f>IF(D23&lt;$H$1,COUNTIF(D$1:$D23,"&lt;"&amp;$H$1),"")</f>
        <v/>
      </c>
      <c r="F23" s="193" t="str">
        <f t="shared" si="0"/>
        <v/>
      </c>
    </row>
    <row r="24" spans="1:6">
      <c r="A24" s="192" t="str">
        <f>データテーブル!H28</f>
        <v>JIS管　　ＶＰ２５０</v>
      </c>
      <c r="B24" s="192">
        <f>データテーブル!I28</f>
        <v>24</v>
      </c>
      <c r="C24" s="192">
        <f>データテーブル!J28</f>
        <v>452.2</v>
      </c>
      <c r="D24" s="192">
        <f>データテーブル!K28</f>
        <v>26.7</v>
      </c>
      <c r="E24" s="193" t="str">
        <f>IF(D24&lt;$H$1,COUNTIF(D$1:$D24,"&lt;"&amp;$H$1),"")</f>
        <v/>
      </c>
      <c r="F24" s="193" t="str">
        <f t="shared" si="0"/>
        <v/>
      </c>
    </row>
    <row r="25" spans="1:6">
      <c r="A25" s="192" t="str">
        <f>データテーブル!H29</f>
        <v>JIS管　　ＶＰ３００</v>
      </c>
      <c r="B25" s="192">
        <f>データテーブル!I29</f>
        <v>25</v>
      </c>
      <c r="C25" s="192">
        <f>データテーブル!J29</f>
        <v>642.4</v>
      </c>
      <c r="D25" s="192">
        <f>データテーブル!K29</f>
        <v>31.8</v>
      </c>
      <c r="E25" s="193" t="str">
        <f>IF(D25&lt;$H$1,COUNTIF(D$1:$D25,"&lt;"&amp;$H$1),"")</f>
        <v/>
      </c>
      <c r="F25" s="193" t="str">
        <f t="shared" si="0"/>
        <v/>
      </c>
    </row>
    <row r="26" spans="1:6">
      <c r="E26" s="193" t="str">
        <f>IF(D25&lt;$H$1,COUNTIF(D$1:$D25,"&lt;"&amp;$H$1),"")</f>
        <v/>
      </c>
      <c r="F26" s="193" t="str">
        <f t="shared" si="0"/>
        <v/>
      </c>
    </row>
  </sheetData>
  <sheetProtection password="CB6D" sheet="1" objects="1" scenarios="1"/>
  <phoneticPr fontId="2"/>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25BC2B9850D641A226B779A54774AE" ma:contentTypeVersion="2" ma:contentTypeDescription="新しいドキュメントを作成します。" ma:contentTypeScope="" ma:versionID="cf094dfd588f582e8597150644a4f7c5">
  <xsd:schema xmlns:xsd="http://www.w3.org/2001/XMLSchema" xmlns:xs="http://www.w3.org/2001/XMLSchema" xmlns:p="http://schemas.microsoft.com/office/2006/metadata/properties" xmlns:ns2="7c2ead09-3762-4ba5-a940-fe483833e0cd" targetNamespace="http://schemas.microsoft.com/office/2006/metadata/properties" ma:root="true" ma:fieldsID="8836a33dd94624af61e454a6794aea03" ns2:_="">
    <xsd:import namespace="7c2ead09-3762-4ba5-a940-fe483833e0c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2ead09-3762-4ba5-a940-fe483833e0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6BCE76-F32D-4C79-8579-D45C41CD8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2ead09-3762-4ba5-a940-fe483833e0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4E4176-B757-424C-A4FC-30509F900C3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c2ead09-3762-4ba5-a940-fe483833e0cd"/>
    <ds:schemaRef ds:uri="http://www.w3.org/XML/1998/namespace"/>
  </ds:schemaRefs>
</ds:datastoreItem>
</file>

<file path=customXml/itemProps3.xml><?xml version="1.0" encoding="utf-8"?>
<ds:datastoreItem xmlns:ds="http://schemas.openxmlformats.org/officeDocument/2006/customXml" ds:itemID="{ED579301-641B-43C5-A03B-9FE05095C9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39</vt:i4>
      </vt:variant>
    </vt:vector>
  </HeadingPairs>
  <TitlesOfParts>
    <vt:vector size="49" baseType="lpstr">
      <vt:lpstr>排水能力設計ﾎﾟｲﾝﾄ</vt:lpstr>
      <vt:lpstr>一般用（通常排水）</vt:lpstr>
      <vt:lpstr>箱樋用（通常排水）</vt:lpstr>
      <vt:lpstr>一般用 (高排水)</vt:lpstr>
      <vt:lpstr>箱樋用 (高排水)</vt:lpstr>
      <vt:lpstr>ビル・マンションの排水（通常排水）</vt:lpstr>
      <vt:lpstr>データテーブル</vt:lpstr>
      <vt:lpstr>データテーブル2</vt:lpstr>
      <vt:lpstr>データテーブル3</vt:lpstr>
      <vt:lpstr>データテーブル4(高排水)</vt:lpstr>
      <vt:lpstr>ＰＣ３０</vt:lpstr>
      <vt:lpstr>'ビル・マンションの排水（通常排水）'!Print_Area</vt:lpstr>
      <vt:lpstr>'一般用 (高排水)'!Print_Area</vt:lpstr>
      <vt:lpstr>'一般用（通常排水）'!Print_Area</vt:lpstr>
      <vt:lpstr>排水能力設計ﾎﾟｲﾝﾄ!Print_Area</vt:lpstr>
      <vt:lpstr>'箱樋用 (高排水)'!Print_Area</vt:lpstr>
      <vt:lpstr>'箱樋用（通常排水）'!Print_Area</vt:lpstr>
      <vt:lpstr>アーキスケアE・マイルドEⅠ型</vt:lpstr>
      <vt:lpstr>アイアン角・N3.5Ⅱ</vt:lpstr>
      <vt:lpstr>アイアン丸１０５</vt:lpstr>
      <vt:lpstr>アイアン丸１２０</vt:lpstr>
      <vt:lpstr>いぶし雨樋PJ60</vt:lpstr>
      <vt:lpstr>いぶし雨樋角・N3.5Ⅱ</vt:lpstr>
      <vt:lpstr>いぶし雨樋丸１０５</vt:lpstr>
      <vt:lpstr>いぶし雨樋丸１２０</vt:lpstr>
      <vt:lpstr>いぶし雨樋丸７５</vt:lpstr>
      <vt:lpstr>エルボ</vt:lpstr>
      <vt:lpstr>グランスケア・PGR60</vt:lpstr>
      <vt:lpstr>サーフェスケア・FSⅠ型</vt:lpstr>
      <vt:lpstr>サーフェスケア・FSⅡ型</vt:lpstr>
      <vt:lpstr>ジェイスケア・PJ70</vt:lpstr>
      <vt:lpstr>シビルスケア・PC５０</vt:lpstr>
      <vt:lpstr>シビルスケア・PC77</vt:lpstr>
      <vt:lpstr>たて樋商品名</vt:lpstr>
      <vt:lpstr>ハイ丸１０５</vt:lpstr>
      <vt:lpstr>ハイ丸７５</vt:lpstr>
      <vt:lpstr>パラスケア・U105</vt:lpstr>
      <vt:lpstr>ファインスケア・NFⅠ型</vt:lpstr>
      <vt:lpstr>メタリック調軒といグランスケアPGR60</vt:lpstr>
      <vt:lpstr>メタリック調軒といサーフェスケアFSⅠ型</vt:lpstr>
      <vt:lpstr>商品名</vt:lpstr>
      <vt:lpstr>折版１２０Ⅰ型</vt:lpstr>
      <vt:lpstr>折版１５０Ⅰ型</vt:lpstr>
      <vt:lpstr>折版１５０Ⅱ型</vt:lpstr>
      <vt:lpstr>折版２００Ⅰ型</vt:lpstr>
      <vt:lpstr>前高１３０WIDE</vt:lpstr>
      <vt:lpstr>前高１６５WIDE</vt:lpstr>
      <vt:lpstr>前高２００WIDE</vt:lpstr>
      <vt:lpstr>増大率</vt:lpstr>
    </vt:vector>
  </TitlesOfParts>
  <Manager/>
  <Company>UNITCOM 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hIRA</dc:creator>
  <cp:keywords/>
  <dc:description/>
  <cp:lastModifiedBy>全社標準PC</cp:lastModifiedBy>
  <cp:revision/>
  <cp:lastPrinted>2021-02-10T04:04:01Z</cp:lastPrinted>
  <dcterms:created xsi:type="dcterms:W3CDTF">2014-02-06T10:00:30Z</dcterms:created>
  <dcterms:modified xsi:type="dcterms:W3CDTF">2021-02-19T01:50:59Z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0x010100E825BC2B9850D641A226B779A54774AE</vt:lpwstr>
  </property>
</Properties>
</file>