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19200" windowHeight="11610"/>
  </bookViews>
  <sheets>
    <sheet name="概要と通り" sheetId="5" r:id="rId1"/>
    <sheet name="重心" sheetId="2" r:id="rId2"/>
    <sheet name="剛性率（1F）" sheetId="6" r:id="rId3"/>
    <sheet name="剛性率(2F)" sheetId="4" r:id="rId4"/>
    <sheet name="精算法シート" sheetId="7" r:id="rId5"/>
  </sheets>
  <definedNames>
    <definedName name="Ⅰ">精算法シート!#REF!</definedName>
    <definedName name="Ⅱ">精算法シート!#REF!</definedName>
    <definedName name="Ⅲ">精算法シート!#REF!</definedName>
    <definedName name="_xlnm.Print_Area" localSheetId="0">概要と通り!$A$1:$K$118</definedName>
    <definedName name="_xlnm.Print_Area" localSheetId="2">'剛性率（1F）'!$A$1:$AG$191</definedName>
    <definedName name="_xlnm.Print_Area" localSheetId="3">'剛性率(2F)'!$A$1:$AG$187</definedName>
    <definedName name="_xlnm.Print_Area" localSheetId="1">重心!$A$1:$M$64</definedName>
    <definedName name="_xlnm.Print_Area" localSheetId="4">精算法シート!$A$1:$J$61</definedName>
    <definedName name="_xlnm.Print_Titles" localSheetId="2">'剛性率（1F）'!$3:$4</definedName>
    <definedName name="_xlnm.Print_Titles" localSheetId="3">'剛性率(2F)'!$1:$4</definedName>
  </definedNames>
  <calcPr calcId="145621"/>
</workbook>
</file>

<file path=xl/calcChain.xml><?xml version="1.0" encoding="utf-8"?>
<calcChain xmlns="http://schemas.openxmlformats.org/spreadsheetml/2006/main">
  <c r="L12" i="5" l="1"/>
  <c r="J71" i="5" l="1"/>
  <c r="J77" i="5"/>
  <c r="J63" i="5"/>
  <c r="J36" i="5"/>
  <c r="J25" i="5"/>
  <c r="J26" i="5"/>
  <c r="J27" i="5"/>
  <c r="J28" i="5"/>
  <c r="J64" i="5"/>
  <c r="J117" i="5"/>
  <c r="J116" i="5"/>
  <c r="J115" i="5"/>
  <c r="J114" i="5"/>
  <c r="J113" i="5"/>
  <c r="J112" i="5"/>
  <c r="J111" i="5"/>
  <c r="J110" i="5"/>
  <c r="J109" i="5"/>
  <c r="J108" i="5"/>
  <c r="J107" i="5"/>
  <c r="J106" i="5"/>
  <c r="J105" i="5"/>
  <c r="J104" i="5"/>
  <c r="J103" i="5"/>
  <c r="J102" i="5"/>
  <c r="J10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6" i="5"/>
  <c r="J75" i="5"/>
  <c r="J74" i="5"/>
  <c r="J73" i="5"/>
  <c r="J72" i="5"/>
  <c r="D114" i="5"/>
  <c r="D116" i="5"/>
  <c r="D115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68" i="5"/>
  <c r="D72" i="5"/>
  <c r="D71" i="5"/>
  <c r="D70" i="5"/>
  <c r="D69" i="5"/>
  <c r="D67" i="5"/>
  <c r="D66" i="5"/>
  <c r="D65" i="5"/>
  <c r="D64" i="5"/>
  <c r="D63" i="5"/>
  <c r="J70" i="5"/>
  <c r="J69" i="5"/>
  <c r="J68" i="5"/>
  <c r="J67" i="5"/>
  <c r="J66" i="5"/>
  <c r="J65" i="5"/>
  <c r="J29" i="5"/>
  <c r="J40" i="5"/>
  <c r="J58" i="5"/>
  <c r="J57" i="5"/>
  <c r="J59" i="5"/>
  <c r="AD185" i="6"/>
  <c r="M185" i="6"/>
  <c r="AD180" i="4"/>
  <c r="AG180" i="4" s="1"/>
  <c r="AC180" i="4"/>
  <c r="AA180" i="4"/>
  <c r="Y180" i="4"/>
  <c r="V180" i="4"/>
  <c r="M180" i="4"/>
  <c r="P180" i="4" s="1"/>
  <c r="L180" i="4"/>
  <c r="J180" i="4"/>
  <c r="H180" i="4"/>
  <c r="E180" i="4"/>
  <c r="AD179" i="4"/>
  <c r="AG179" i="4" s="1"/>
  <c r="AC179" i="4"/>
  <c r="AA179" i="4"/>
  <c r="Y179" i="4"/>
  <c r="V179" i="4"/>
  <c r="M179" i="4"/>
  <c r="P179" i="4" s="1"/>
  <c r="L179" i="4"/>
  <c r="J179" i="4"/>
  <c r="H179" i="4"/>
  <c r="E179" i="4"/>
  <c r="AD178" i="4"/>
  <c r="AG178" i="4" s="1"/>
  <c r="AC178" i="4"/>
  <c r="AA178" i="4"/>
  <c r="Y178" i="4"/>
  <c r="V178" i="4"/>
  <c r="M178" i="4"/>
  <c r="P178" i="4" s="1"/>
  <c r="L178" i="4"/>
  <c r="J178" i="4"/>
  <c r="H178" i="4"/>
  <c r="E178" i="4"/>
  <c r="AD177" i="4"/>
  <c r="AG177" i="4" s="1"/>
  <c r="AC177" i="4"/>
  <c r="AA177" i="4"/>
  <c r="Y177" i="4"/>
  <c r="V177" i="4"/>
  <c r="M177" i="4"/>
  <c r="P177" i="4" s="1"/>
  <c r="L177" i="4"/>
  <c r="J177" i="4"/>
  <c r="H177" i="4"/>
  <c r="E177" i="4"/>
  <c r="AD176" i="4"/>
  <c r="AG176" i="4" s="1"/>
  <c r="AC176" i="4"/>
  <c r="AA176" i="4"/>
  <c r="Y176" i="4"/>
  <c r="V176" i="4"/>
  <c r="M176" i="4"/>
  <c r="P176" i="4" s="1"/>
  <c r="L176" i="4"/>
  <c r="J176" i="4"/>
  <c r="H176" i="4"/>
  <c r="E176" i="4"/>
  <c r="AD175" i="4"/>
  <c r="AG175" i="4" s="1"/>
  <c r="AC175" i="4"/>
  <c r="AA175" i="4"/>
  <c r="Y175" i="4"/>
  <c r="V175" i="4"/>
  <c r="M175" i="4"/>
  <c r="P175" i="4" s="1"/>
  <c r="L175" i="4"/>
  <c r="J175" i="4"/>
  <c r="H175" i="4"/>
  <c r="E175" i="4"/>
  <c r="AD174" i="4"/>
  <c r="AG174" i="4" s="1"/>
  <c r="AC174" i="4"/>
  <c r="AA174" i="4"/>
  <c r="Y174" i="4"/>
  <c r="V174" i="4"/>
  <c r="M174" i="4"/>
  <c r="P174" i="4" s="1"/>
  <c r="L174" i="4"/>
  <c r="J174" i="4"/>
  <c r="H174" i="4"/>
  <c r="E174" i="4"/>
  <c r="AD173" i="4"/>
  <c r="AG173" i="4" s="1"/>
  <c r="AC173" i="4"/>
  <c r="AA173" i="4"/>
  <c r="Y173" i="4"/>
  <c r="V173" i="4"/>
  <c r="M173" i="4"/>
  <c r="P173" i="4" s="1"/>
  <c r="L173" i="4"/>
  <c r="J173" i="4"/>
  <c r="H173" i="4"/>
  <c r="E173" i="4"/>
  <c r="AD172" i="4"/>
  <c r="AG172" i="4" s="1"/>
  <c r="AC172" i="4"/>
  <c r="AA172" i="4"/>
  <c r="Y172" i="4"/>
  <c r="V172" i="4"/>
  <c r="M172" i="4"/>
  <c r="P172" i="4" s="1"/>
  <c r="L172" i="4"/>
  <c r="J172" i="4"/>
  <c r="H172" i="4"/>
  <c r="E172" i="4"/>
  <c r="AD171" i="4"/>
  <c r="AG171" i="4" s="1"/>
  <c r="AC171" i="4"/>
  <c r="AA171" i="4"/>
  <c r="Y171" i="4"/>
  <c r="V171" i="4"/>
  <c r="M171" i="4"/>
  <c r="P171" i="4" s="1"/>
  <c r="L171" i="4"/>
  <c r="J171" i="4"/>
  <c r="H171" i="4"/>
  <c r="E171" i="4"/>
  <c r="AD170" i="4"/>
  <c r="AG170" i="4" s="1"/>
  <c r="AC170" i="4"/>
  <c r="AA170" i="4"/>
  <c r="Y170" i="4"/>
  <c r="V170" i="4"/>
  <c r="M170" i="4"/>
  <c r="P170" i="4" s="1"/>
  <c r="L170" i="4"/>
  <c r="J170" i="4"/>
  <c r="H170" i="4"/>
  <c r="E170" i="4"/>
  <c r="AD169" i="4"/>
  <c r="AG169" i="4" s="1"/>
  <c r="AC169" i="4"/>
  <c r="AA169" i="4"/>
  <c r="Y169" i="4"/>
  <c r="V169" i="4"/>
  <c r="M169" i="4"/>
  <c r="P169" i="4" s="1"/>
  <c r="L169" i="4"/>
  <c r="J169" i="4"/>
  <c r="H169" i="4"/>
  <c r="E169" i="4"/>
  <c r="AD168" i="4"/>
  <c r="AG168" i="4" s="1"/>
  <c r="AC168" i="4"/>
  <c r="AA168" i="4"/>
  <c r="Y168" i="4"/>
  <c r="V168" i="4"/>
  <c r="M168" i="4"/>
  <c r="P168" i="4" s="1"/>
  <c r="L168" i="4"/>
  <c r="J168" i="4"/>
  <c r="H168" i="4"/>
  <c r="E168" i="4"/>
  <c r="AD167" i="4"/>
  <c r="AG167" i="4" s="1"/>
  <c r="AC167" i="4"/>
  <c r="AA167" i="4"/>
  <c r="Y167" i="4"/>
  <c r="V167" i="4"/>
  <c r="M167" i="4"/>
  <c r="P167" i="4" s="1"/>
  <c r="L167" i="4"/>
  <c r="J167" i="4"/>
  <c r="H167" i="4"/>
  <c r="E167" i="4"/>
  <c r="AD166" i="4"/>
  <c r="AG166" i="4" s="1"/>
  <c r="AC166" i="4"/>
  <c r="AA166" i="4"/>
  <c r="Y166" i="4"/>
  <c r="V166" i="4"/>
  <c r="M166" i="4"/>
  <c r="P166" i="4" s="1"/>
  <c r="L166" i="4"/>
  <c r="J166" i="4"/>
  <c r="H166" i="4"/>
  <c r="E166" i="4"/>
  <c r="AD165" i="4"/>
  <c r="AG165" i="4" s="1"/>
  <c r="AC165" i="4"/>
  <c r="AA165" i="4"/>
  <c r="Y165" i="4"/>
  <c r="V165" i="4"/>
  <c r="M165" i="4"/>
  <c r="P165" i="4" s="1"/>
  <c r="L165" i="4"/>
  <c r="J165" i="4"/>
  <c r="H165" i="4"/>
  <c r="E165" i="4"/>
  <c r="AD164" i="4"/>
  <c r="AG164" i="4" s="1"/>
  <c r="AC164" i="4"/>
  <c r="AA164" i="4"/>
  <c r="Y164" i="4"/>
  <c r="V164" i="4"/>
  <c r="M164" i="4"/>
  <c r="P164" i="4" s="1"/>
  <c r="L164" i="4"/>
  <c r="J164" i="4"/>
  <c r="H164" i="4"/>
  <c r="E164" i="4"/>
  <c r="AD163" i="4"/>
  <c r="AG163" i="4" s="1"/>
  <c r="AC163" i="4"/>
  <c r="AA163" i="4"/>
  <c r="Y163" i="4"/>
  <c r="V163" i="4"/>
  <c r="M163" i="4"/>
  <c r="P163" i="4" s="1"/>
  <c r="L163" i="4"/>
  <c r="J163" i="4"/>
  <c r="H163" i="4"/>
  <c r="E163" i="4"/>
  <c r="AD162" i="4"/>
  <c r="AG162" i="4" s="1"/>
  <c r="AC162" i="4"/>
  <c r="AA162" i="4"/>
  <c r="Y162" i="4"/>
  <c r="V162" i="4"/>
  <c r="M162" i="4"/>
  <c r="P162" i="4" s="1"/>
  <c r="L162" i="4"/>
  <c r="J162" i="4"/>
  <c r="H162" i="4"/>
  <c r="E162" i="4"/>
  <c r="AD161" i="4"/>
  <c r="AG161" i="4" s="1"/>
  <c r="AC161" i="4"/>
  <c r="AA161" i="4"/>
  <c r="Y161" i="4"/>
  <c r="V161" i="4"/>
  <c r="M161" i="4"/>
  <c r="P161" i="4" s="1"/>
  <c r="L161" i="4"/>
  <c r="J161" i="4"/>
  <c r="H161" i="4"/>
  <c r="E161" i="4"/>
  <c r="AD160" i="4"/>
  <c r="AG160" i="4" s="1"/>
  <c r="AC160" i="4"/>
  <c r="AA160" i="4"/>
  <c r="Y160" i="4"/>
  <c r="V160" i="4"/>
  <c r="M160" i="4"/>
  <c r="P160" i="4" s="1"/>
  <c r="L160" i="4"/>
  <c r="J160" i="4"/>
  <c r="H160" i="4"/>
  <c r="E160" i="4"/>
  <c r="AD159" i="4"/>
  <c r="AG159" i="4" s="1"/>
  <c r="AC159" i="4"/>
  <c r="AA159" i="4"/>
  <c r="Y159" i="4"/>
  <c r="V159" i="4"/>
  <c r="M159" i="4"/>
  <c r="P159" i="4" s="1"/>
  <c r="L159" i="4"/>
  <c r="J159" i="4"/>
  <c r="H159" i="4"/>
  <c r="E159" i="4"/>
  <c r="AD158" i="4"/>
  <c r="AG158" i="4" s="1"/>
  <c r="AC158" i="4"/>
  <c r="AA158" i="4"/>
  <c r="Y158" i="4"/>
  <c r="V158" i="4"/>
  <c r="M158" i="4"/>
  <c r="P158" i="4" s="1"/>
  <c r="L158" i="4"/>
  <c r="J158" i="4"/>
  <c r="H158" i="4"/>
  <c r="E158" i="4"/>
  <c r="AD157" i="4"/>
  <c r="AG157" i="4" s="1"/>
  <c r="AC157" i="4"/>
  <c r="AA157" i="4"/>
  <c r="Y157" i="4"/>
  <c r="V157" i="4"/>
  <c r="M157" i="4"/>
  <c r="P157" i="4" s="1"/>
  <c r="L157" i="4"/>
  <c r="J157" i="4"/>
  <c r="H157" i="4"/>
  <c r="E157" i="4"/>
  <c r="AD156" i="4"/>
  <c r="AG156" i="4" s="1"/>
  <c r="AC156" i="4"/>
  <c r="AA156" i="4"/>
  <c r="Y156" i="4"/>
  <c r="V156" i="4"/>
  <c r="M156" i="4"/>
  <c r="P156" i="4" s="1"/>
  <c r="L156" i="4"/>
  <c r="J156" i="4"/>
  <c r="H156" i="4"/>
  <c r="E156" i="4"/>
  <c r="AD155" i="4"/>
  <c r="AG155" i="4" s="1"/>
  <c r="AC155" i="4"/>
  <c r="AA155" i="4"/>
  <c r="Y155" i="4"/>
  <c r="V155" i="4"/>
  <c r="M155" i="4"/>
  <c r="P155" i="4" s="1"/>
  <c r="L155" i="4"/>
  <c r="J155" i="4"/>
  <c r="H155" i="4"/>
  <c r="E155" i="4"/>
  <c r="AD154" i="4"/>
  <c r="AG154" i="4" s="1"/>
  <c r="AC154" i="4"/>
  <c r="AA154" i="4"/>
  <c r="Y154" i="4"/>
  <c r="V154" i="4"/>
  <c r="M154" i="4"/>
  <c r="P154" i="4" s="1"/>
  <c r="L154" i="4"/>
  <c r="J154" i="4"/>
  <c r="H154" i="4"/>
  <c r="E154" i="4"/>
  <c r="AD153" i="4"/>
  <c r="AG153" i="4" s="1"/>
  <c r="AC153" i="4"/>
  <c r="AA153" i="4"/>
  <c r="Y153" i="4"/>
  <c r="V153" i="4"/>
  <c r="M153" i="4"/>
  <c r="P153" i="4" s="1"/>
  <c r="L153" i="4"/>
  <c r="J153" i="4"/>
  <c r="H153" i="4"/>
  <c r="E153" i="4"/>
  <c r="AD152" i="4"/>
  <c r="AG152" i="4" s="1"/>
  <c r="AC152" i="4"/>
  <c r="AA152" i="4"/>
  <c r="Y152" i="4"/>
  <c r="V152" i="4"/>
  <c r="M152" i="4"/>
  <c r="P152" i="4" s="1"/>
  <c r="L152" i="4"/>
  <c r="J152" i="4"/>
  <c r="H152" i="4"/>
  <c r="E152" i="4"/>
  <c r="AD151" i="4"/>
  <c r="AG151" i="4" s="1"/>
  <c r="AC151" i="4"/>
  <c r="AA151" i="4"/>
  <c r="Y151" i="4"/>
  <c r="V151" i="4"/>
  <c r="M151" i="4"/>
  <c r="P151" i="4" s="1"/>
  <c r="L151" i="4"/>
  <c r="J151" i="4"/>
  <c r="H151" i="4"/>
  <c r="E151" i="4"/>
  <c r="AD150" i="4"/>
  <c r="AG150" i="4" s="1"/>
  <c r="AC150" i="4"/>
  <c r="AA150" i="4"/>
  <c r="Y150" i="4"/>
  <c r="V150" i="4"/>
  <c r="M150" i="4"/>
  <c r="P150" i="4" s="1"/>
  <c r="L150" i="4"/>
  <c r="J150" i="4"/>
  <c r="H150" i="4"/>
  <c r="E150" i="4"/>
  <c r="AD149" i="4"/>
  <c r="AG149" i="4" s="1"/>
  <c r="AC149" i="4"/>
  <c r="AA149" i="4"/>
  <c r="Y149" i="4"/>
  <c r="V149" i="4"/>
  <c r="M149" i="4"/>
  <c r="P149" i="4" s="1"/>
  <c r="L149" i="4"/>
  <c r="J149" i="4"/>
  <c r="H149" i="4"/>
  <c r="E149" i="4"/>
  <c r="AD148" i="4"/>
  <c r="AG148" i="4" s="1"/>
  <c r="AC148" i="4"/>
  <c r="AA148" i="4"/>
  <c r="Y148" i="4"/>
  <c r="V148" i="4"/>
  <c r="M148" i="4"/>
  <c r="P148" i="4" s="1"/>
  <c r="L148" i="4"/>
  <c r="J148" i="4"/>
  <c r="H148" i="4"/>
  <c r="E148" i="4"/>
  <c r="AD147" i="4"/>
  <c r="AG147" i="4" s="1"/>
  <c r="AC147" i="4"/>
  <c r="AA147" i="4"/>
  <c r="Y147" i="4"/>
  <c r="V147" i="4"/>
  <c r="M147" i="4"/>
  <c r="P147" i="4" s="1"/>
  <c r="L147" i="4"/>
  <c r="J147" i="4"/>
  <c r="H147" i="4"/>
  <c r="E147" i="4"/>
  <c r="AD146" i="4"/>
  <c r="AG146" i="4" s="1"/>
  <c r="AC146" i="4"/>
  <c r="AA146" i="4"/>
  <c r="Y146" i="4"/>
  <c r="V146" i="4"/>
  <c r="M146" i="4"/>
  <c r="P146" i="4" s="1"/>
  <c r="L146" i="4"/>
  <c r="J146" i="4"/>
  <c r="H146" i="4"/>
  <c r="E146" i="4"/>
  <c r="AD145" i="4"/>
  <c r="AG145" i="4" s="1"/>
  <c r="AC145" i="4"/>
  <c r="AA145" i="4"/>
  <c r="Y145" i="4"/>
  <c r="V145" i="4"/>
  <c r="M145" i="4"/>
  <c r="P145" i="4" s="1"/>
  <c r="L145" i="4"/>
  <c r="J145" i="4"/>
  <c r="H145" i="4"/>
  <c r="E145" i="4"/>
  <c r="AD144" i="4"/>
  <c r="AG144" i="4" s="1"/>
  <c r="AC144" i="4"/>
  <c r="AA144" i="4"/>
  <c r="Y144" i="4"/>
  <c r="V144" i="4"/>
  <c r="M144" i="4"/>
  <c r="P144" i="4" s="1"/>
  <c r="L144" i="4"/>
  <c r="J144" i="4"/>
  <c r="H144" i="4"/>
  <c r="E144" i="4"/>
  <c r="AD143" i="4"/>
  <c r="AG143" i="4" s="1"/>
  <c r="AC143" i="4"/>
  <c r="AA143" i="4"/>
  <c r="Y143" i="4"/>
  <c r="V143" i="4"/>
  <c r="M143" i="4"/>
  <c r="P143" i="4" s="1"/>
  <c r="L143" i="4"/>
  <c r="J143" i="4"/>
  <c r="H143" i="4"/>
  <c r="E143" i="4"/>
  <c r="AD142" i="4"/>
  <c r="AG142" i="4" s="1"/>
  <c r="AC142" i="4"/>
  <c r="AA142" i="4"/>
  <c r="Y142" i="4"/>
  <c r="V142" i="4"/>
  <c r="M142" i="4"/>
  <c r="P142" i="4" s="1"/>
  <c r="L142" i="4"/>
  <c r="J142" i="4"/>
  <c r="H142" i="4"/>
  <c r="E142" i="4"/>
  <c r="AD141" i="4"/>
  <c r="AG141" i="4" s="1"/>
  <c r="AC141" i="4"/>
  <c r="AA141" i="4"/>
  <c r="Y141" i="4"/>
  <c r="V141" i="4"/>
  <c r="M141" i="4"/>
  <c r="P141" i="4" s="1"/>
  <c r="L141" i="4"/>
  <c r="J141" i="4"/>
  <c r="H141" i="4"/>
  <c r="E141" i="4"/>
  <c r="AD140" i="4"/>
  <c r="AG140" i="4" s="1"/>
  <c r="AC140" i="4"/>
  <c r="AA140" i="4"/>
  <c r="Y140" i="4"/>
  <c r="V140" i="4"/>
  <c r="M140" i="4"/>
  <c r="P140" i="4" s="1"/>
  <c r="L140" i="4"/>
  <c r="J140" i="4"/>
  <c r="H140" i="4"/>
  <c r="E140" i="4"/>
  <c r="AD139" i="4"/>
  <c r="AG139" i="4" s="1"/>
  <c r="AC139" i="4"/>
  <c r="AA139" i="4"/>
  <c r="Y139" i="4"/>
  <c r="V139" i="4"/>
  <c r="M139" i="4"/>
  <c r="P139" i="4" s="1"/>
  <c r="L139" i="4"/>
  <c r="J139" i="4"/>
  <c r="H139" i="4"/>
  <c r="E139" i="4"/>
  <c r="AD138" i="4"/>
  <c r="AG138" i="4" s="1"/>
  <c r="AC138" i="4"/>
  <c r="AA138" i="4"/>
  <c r="Y138" i="4"/>
  <c r="V138" i="4"/>
  <c r="M138" i="4"/>
  <c r="P138" i="4" s="1"/>
  <c r="L138" i="4"/>
  <c r="J138" i="4"/>
  <c r="H138" i="4"/>
  <c r="E138" i="4"/>
  <c r="AD137" i="4"/>
  <c r="AG137" i="4" s="1"/>
  <c r="AC137" i="4"/>
  <c r="AA137" i="4"/>
  <c r="Y137" i="4"/>
  <c r="V137" i="4"/>
  <c r="M137" i="4"/>
  <c r="P137" i="4" s="1"/>
  <c r="L137" i="4"/>
  <c r="J137" i="4"/>
  <c r="H137" i="4"/>
  <c r="E137" i="4"/>
  <c r="AD136" i="4"/>
  <c r="AG136" i="4" s="1"/>
  <c r="AC136" i="4"/>
  <c r="AA136" i="4"/>
  <c r="Y136" i="4"/>
  <c r="V136" i="4"/>
  <c r="M136" i="4"/>
  <c r="P136" i="4" s="1"/>
  <c r="L136" i="4"/>
  <c r="J136" i="4"/>
  <c r="H136" i="4"/>
  <c r="E136" i="4"/>
  <c r="AD135" i="4"/>
  <c r="AG135" i="4" s="1"/>
  <c r="AC135" i="4"/>
  <c r="AA135" i="4"/>
  <c r="Y135" i="4"/>
  <c r="V135" i="4"/>
  <c r="M135" i="4"/>
  <c r="P135" i="4" s="1"/>
  <c r="L135" i="4"/>
  <c r="J135" i="4"/>
  <c r="H135" i="4"/>
  <c r="E135" i="4"/>
  <c r="AD134" i="4"/>
  <c r="AG134" i="4" s="1"/>
  <c r="AC134" i="4"/>
  <c r="AA134" i="4"/>
  <c r="Y134" i="4"/>
  <c r="V134" i="4"/>
  <c r="M134" i="4"/>
  <c r="P134" i="4" s="1"/>
  <c r="L134" i="4"/>
  <c r="J134" i="4"/>
  <c r="H134" i="4"/>
  <c r="E134" i="4"/>
  <c r="AD133" i="4"/>
  <c r="AG133" i="4" s="1"/>
  <c r="AC133" i="4"/>
  <c r="AA133" i="4"/>
  <c r="Y133" i="4"/>
  <c r="V133" i="4"/>
  <c r="M133" i="4"/>
  <c r="P133" i="4" s="1"/>
  <c r="L133" i="4"/>
  <c r="J133" i="4"/>
  <c r="H133" i="4"/>
  <c r="E133" i="4"/>
  <c r="AD132" i="4"/>
  <c r="AG132" i="4" s="1"/>
  <c r="AC132" i="4"/>
  <c r="AA132" i="4"/>
  <c r="Y132" i="4"/>
  <c r="V132" i="4"/>
  <c r="M132" i="4"/>
  <c r="P132" i="4" s="1"/>
  <c r="L132" i="4"/>
  <c r="J132" i="4"/>
  <c r="H132" i="4"/>
  <c r="E132" i="4"/>
  <c r="AD131" i="4"/>
  <c r="AG131" i="4" s="1"/>
  <c r="AC131" i="4"/>
  <c r="AA131" i="4"/>
  <c r="Y131" i="4"/>
  <c r="V131" i="4"/>
  <c r="M131" i="4"/>
  <c r="P131" i="4" s="1"/>
  <c r="L131" i="4"/>
  <c r="J131" i="4"/>
  <c r="H131" i="4"/>
  <c r="E131" i="4"/>
  <c r="AD130" i="4"/>
  <c r="AG130" i="4" s="1"/>
  <c r="AC130" i="4"/>
  <c r="AA130" i="4"/>
  <c r="Y130" i="4"/>
  <c r="V130" i="4"/>
  <c r="M130" i="4"/>
  <c r="P130" i="4" s="1"/>
  <c r="L130" i="4"/>
  <c r="J130" i="4"/>
  <c r="H130" i="4"/>
  <c r="E130" i="4"/>
  <c r="AD129" i="4"/>
  <c r="AG129" i="4" s="1"/>
  <c r="AC129" i="4"/>
  <c r="AA129" i="4"/>
  <c r="Y129" i="4"/>
  <c r="V129" i="4"/>
  <c r="M129" i="4"/>
  <c r="P129" i="4" s="1"/>
  <c r="L129" i="4"/>
  <c r="J129" i="4"/>
  <c r="H129" i="4"/>
  <c r="E129" i="4"/>
  <c r="AD128" i="4"/>
  <c r="AG128" i="4" s="1"/>
  <c r="AC128" i="4"/>
  <c r="AA128" i="4"/>
  <c r="Y128" i="4"/>
  <c r="V128" i="4"/>
  <c r="M128" i="4"/>
  <c r="P128" i="4" s="1"/>
  <c r="L128" i="4"/>
  <c r="J128" i="4"/>
  <c r="H128" i="4"/>
  <c r="E128" i="4"/>
  <c r="AD127" i="4"/>
  <c r="AG127" i="4" s="1"/>
  <c r="AC127" i="4"/>
  <c r="AA127" i="4"/>
  <c r="Y127" i="4"/>
  <c r="V127" i="4"/>
  <c r="M127" i="4"/>
  <c r="P127" i="4" s="1"/>
  <c r="L127" i="4"/>
  <c r="J127" i="4"/>
  <c r="H127" i="4"/>
  <c r="E127" i="4"/>
  <c r="AD126" i="4"/>
  <c r="AG126" i="4" s="1"/>
  <c r="AC126" i="4"/>
  <c r="AA126" i="4"/>
  <c r="Y126" i="4"/>
  <c r="V126" i="4"/>
  <c r="M126" i="4"/>
  <c r="P126" i="4" s="1"/>
  <c r="L126" i="4"/>
  <c r="J126" i="4"/>
  <c r="H126" i="4"/>
  <c r="E126" i="4"/>
  <c r="AD125" i="4"/>
  <c r="AG125" i="4" s="1"/>
  <c r="AC125" i="4"/>
  <c r="AA125" i="4"/>
  <c r="Y125" i="4"/>
  <c r="V125" i="4"/>
  <c r="M125" i="4"/>
  <c r="P125" i="4" s="1"/>
  <c r="L125" i="4"/>
  <c r="J125" i="4"/>
  <c r="H125" i="4"/>
  <c r="E125" i="4"/>
  <c r="AD124" i="4"/>
  <c r="AG124" i="4" s="1"/>
  <c r="AC124" i="4"/>
  <c r="AA124" i="4"/>
  <c r="Y124" i="4"/>
  <c r="V124" i="4"/>
  <c r="M124" i="4"/>
  <c r="P124" i="4" s="1"/>
  <c r="L124" i="4"/>
  <c r="J124" i="4"/>
  <c r="H124" i="4"/>
  <c r="E124" i="4"/>
  <c r="AD123" i="4"/>
  <c r="AG123" i="4" s="1"/>
  <c r="AC123" i="4"/>
  <c r="AA123" i="4"/>
  <c r="Y123" i="4"/>
  <c r="V123" i="4"/>
  <c r="M123" i="4"/>
  <c r="P123" i="4" s="1"/>
  <c r="L123" i="4"/>
  <c r="J123" i="4"/>
  <c r="H123" i="4"/>
  <c r="E123" i="4"/>
  <c r="AD122" i="4"/>
  <c r="AG122" i="4" s="1"/>
  <c r="AC122" i="4"/>
  <c r="AA122" i="4"/>
  <c r="Y122" i="4"/>
  <c r="V122" i="4"/>
  <c r="M122" i="4"/>
  <c r="P122" i="4" s="1"/>
  <c r="L122" i="4"/>
  <c r="J122" i="4"/>
  <c r="H122" i="4"/>
  <c r="E122" i="4"/>
  <c r="AD121" i="4"/>
  <c r="AG121" i="4" s="1"/>
  <c r="AC121" i="4"/>
  <c r="AA121" i="4"/>
  <c r="Y121" i="4"/>
  <c r="V121" i="4"/>
  <c r="M121" i="4"/>
  <c r="P121" i="4" s="1"/>
  <c r="L121" i="4"/>
  <c r="J121" i="4"/>
  <c r="H121" i="4"/>
  <c r="E121" i="4"/>
  <c r="AD120" i="4"/>
  <c r="AG120" i="4" s="1"/>
  <c r="AC120" i="4"/>
  <c r="AA120" i="4"/>
  <c r="Y120" i="4"/>
  <c r="V120" i="4"/>
  <c r="M120" i="4"/>
  <c r="P120" i="4" s="1"/>
  <c r="L120" i="4"/>
  <c r="J120" i="4"/>
  <c r="H120" i="4"/>
  <c r="E120" i="4"/>
  <c r="AD119" i="4"/>
  <c r="AG119" i="4" s="1"/>
  <c r="AC119" i="4"/>
  <c r="AA119" i="4"/>
  <c r="Y119" i="4"/>
  <c r="V119" i="4"/>
  <c r="M119" i="4"/>
  <c r="P119" i="4" s="1"/>
  <c r="L119" i="4"/>
  <c r="J119" i="4"/>
  <c r="H119" i="4"/>
  <c r="E119" i="4"/>
  <c r="AD118" i="4"/>
  <c r="AG118" i="4" s="1"/>
  <c r="AC118" i="4"/>
  <c r="AA118" i="4"/>
  <c r="Y118" i="4"/>
  <c r="V118" i="4"/>
  <c r="M118" i="4"/>
  <c r="P118" i="4" s="1"/>
  <c r="L118" i="4"/>
  <c r="J118" i="4"/>
  <c r="H118" i="4"/>
  <c r="E118" i="4"/>
  <c r="AD117" i="4"/>
  <c r="AG117" i="4" s="1"/>
  <c r="AC117" i="4"/>
  <c r="AA117" i="4"/>
  <c r="Y117" i="4"/>
  <c r="V117" i="4"/>
  <c r="M117" i="4"/>
  <c r="P117" i="4" s="1"/>
  <c r="L117" i="4"/>
  <c r="J117" i="4"/>
  <c r="H117" i="4"/>
  <c r="E117" i="4"/>
  <c r="AD116" i="4"/>
  <c r="AG116" i="4" s="1"/>
  <c r="AC116" i="4"/>
  <c r="AA116" i="4"/>
  <c r="Y116" i="4"/>
  <c r="V116" i="4"/>
  <c r="M116" i="4"/>
  <c r="P116" i="4" s="1"/>
  <c r="L116" i="4"/>
  <c r="J116" i="4"/>
  <c r="H116" i="4"/>
  <c r="E116" i="4"/>
  <c r="AD115" i="4"/>
  <c r="AG115" i="4" s="1"/>
  <c r="AC115" i="4"/>
  <c r="AA115" i="4"/>
  <c r="Y115" i="4"/>
  <c r="V115" i="4"/>
  <c r="M115" i="4"/>
  <c r="P115" i="4" s="1"/>
  <c r="L115" i="4"/>
  <c r="J115" i="4"/>
  <c r="H115" i="4"/>
  <c r="E115" i="4"/>
  <c r="AD114" i="4"/>
  <c r="AG114" i="4" s="1"/>
  <c r="AC114" i="4"/>
  <c r="AA114" i="4"/>
  <c r="Y114" i="4"/>
  <c r="V114" i="4"/>
  <c r="M114" i="4"/>
  <c r="P114" i="4" s="1"/>
  <c r="L114" i="4"/>
  <c r="J114" i="4"/>
  <c r="H114" i="4"/>
  <c r="E114" i="4"/>
  <c r="AD113" i="4"/>
  <c r="AG113" i="4" s="1"/>
  <c r="AC113" i="4"/>
  <c r="AA113" i="4"/>
  <c r="Y113" i="4"/>
  <c r="V113" i="4"/>
  <c r="M113" i="4"/>
  <c r="P113" i="4" s="1"/>
  <c r="L113" i="4"/>
  <c r="J113" i="4"/>
  <c r="H113" i="4"/>
  <c r="E113" i="4"/>
  <c r="AD112" i="4"/>
  <c r="AG112" i="4" s="1"/>
  <c r="AC112" i="4"/>
  <c r="AA112" i="4"/>
  <c r="Y112" i="4"/>
  <c r="V112" i="4"/>
  <c r="M112" i="4"/>
  <c r="P112" i="4" s="1"/>
  <c r="L112" i="4"/>
  <c r="J112" i="4"/>
  <c r="H112" i="4"/>
  <c r="E112" i="4"/>
  <c r="AD111" i="4"/>
  <c r="AG111" i="4" s="1"/>
  <c r="AC111" i="4"/>
  <c r="AA111" i="4"/>
  <c r="Y111" i="4"/>
  <c r="V111" i="4"/>
  <c r="M111" i="4"/>
  <c r="P111" i="4" s="1"/>
  <c r="L111" i="4"/>
  <c r="J111" i="4"/>
  <c r="H111" i="4"/>
  <c r="E111" i="4"/>
  <c r="AD110" i="4"/>
  <c r="AG110" i="4" s="1"/>
  <c r="AC110" i="4"/>
  <c r="AA110" i="4"/>
  <c r="Y110" i="4"/>
  <c r="V110" i="4"/>
  <c r="M110" i="4"/>
  <c r="P110" i="4" s="1"/>
  <c r="L110" i="4"/>
  <c r="J110" i="4"/>
  <c r="H110" i="4"/>
  <c r="E110" i="4"/>
  <c r="AD109" i="4"/>
  <c r="AG109" i="4" s="1"/>
  <c r="AC109" i="4"/>
  <c r="AA109" i="4"/>
  <c r="Y109" i="4"/>
  <c r="V109" i="4"/>
  <c r="M109" i="4"/>
  <c r="P109" i="4" s="1"/>
  <c r="L109" i="4"/>
  <c r="J109" i="4"/>
  <c r="H109" i="4"/>
  <c r="E109" i="4"/>
  <c r="AD108" i="4"/>
  <c r="AG108" i="4" s="1"/>
  <c r="AC108" i="4"/>
  <c r="AA108" i="4"/>
  <c r="Y108" i="4"/>
  <c r="V108" i="4"/>
  <c r="M108" i="4"/>
  <c r="P108" i="4" s="1"/>
  <c r="L108" i="4"/>
  <c r="J108" i="4"/>
  <c r="H108" i="4"/>
  <c r="E108" i="4"/>
  <c r="AD107" i="4"/>
  <c r="AG107" i="4" s="1"/>
  <c r="AC107" i="4"/>
  <c r="AA107" i="4"/>
  <c r="Y107" i="4"/>
  <c r="V107" i="4"/>
  <c r="M107" i="4"/>
  <c r="P107" i="4" s="1"/>
  <c r="L107" i="4"/>
  <c r="J107" i="4"/>
  <c r="H107" i="4"/>
  <c r="E107" i="4"/>
  <c r="AD106" i="4"/>
  <c r="AG106" i="4" s="1"/>
  <c r="AC106" i="4"/>
  <c r="AA106" i="4"/>
  <c r="Y106" i="4"/>
  <c r="V106" i="4"/>
  <c r="M106" i="4"/>
  <c r="P106" i="4" s="1"/>
  <c r="L106" i="4"/>
  <c r="J106" i="4"/>
  <c r="H106" i="4"/>
  <c r="E106" i="4"/>
  <c r="AD105" i="4"/>
  <c r="AG105" i="4" s="1"/>
  <c r="AC105" i="4"/>
  <c r="AA105" i="4"/>
  <c r="Y105" i="4"/>
  <c r="V105" i="4"/>
  <c r="M105" i="4"/>
  <c r="P105" i="4" s="1"/>
  <c r="L105" i="4"/>
  <c r="J105" i="4"/>
  <c r="H105" i="4"/>
  <c r="E105" i="4"/>
  <c r="AD104" i="4"/>
  <c r="AG104" i="4" s="1"/>
  <c r="AC104" i="4"/>
  <c r="AA104" i="4"/>
  <c r="Y104" i="4"/>
  <c r="V104" i="4"/>
  <c r="M104" i="4"/>
  <c r="P104" i="4" s="1"/>
  <c r="L104" i="4"/>
  <c r="J104" i="4"/>
  <c r="H104" i="4"/>
  <c r="E104" i="4"/>
  <c r="AD103" i="4"/>
  <c r="AG103" i="4" s="1"/>
  <c r="AC103" i="4"/>
  <c r="AA103" i="4"/>
  <c r="Y103" i="4"/>
  <c r="V103" i="4"/>
  <c r="M103" i="4"/>
  <c r="P103" i="4" s="1"/>
  <c r="L103" i="4"/>
  <c r="J103" i="4"/>
  <c r="H103" i="4"/>
  <c r="E103" i="4"/>
  <c r="AD102" i="4"/>
  <c r="AG102" i="4" s="1"/>
  <c r="AC102" i="4"/>
  <c r="AA102" i="4"/>
  <c r="Y102" i="4"/>
  <c r="V102" i="4"/>
  <c r="M102" i="4"/>
  <c r="P102" i="4" s="1"/>
  <c r="L102" i="4"/>
  <c r="J102" i="4"/>
  <c r="H102" i="4"/>
  <c r="E102" i="4"/>
  <c r="AD101" i="4"/>
  <c r="AG101" i="4" s="1"/>
  <c r="AC101" i="4"/>
  <c r="AA101" i="4"/>
  <c r="Y101" i="4"/>
  <c r="V101" i="4"/>
  <c r="M101" i="4"/>
  <c r="P101" i="4" s="1"/>
  <c r="L101" i="4"/>
  <c r="J101" i="4"/>
  <c r="H101" i="4"/>
  <c r="E101" i="4"/>
  <c r="AD100" i="4"/>
  <c r="AG100" i="4" s="1"/>
  <c r="AC100" i="4"/>
  <c r="AA100" i="4"/>
  <c r="Y100" i="4"/>
  <c r="V100" i="4"/>
  <c r="M100" i="4"/>
  <c r="P100" i="4" s="1"/>
  <c r="L100" i="4"/>
  <c r="J100" i="4"/>
  <c r="H100" i="4"/>
  <c r="E100" i="4"/>
  <c r="AD99" i="4"/>
  <c r="AG99" i="4" s="1"/>
  <c r="AC99" i="4"/>
  <c r="AA99" i="4"/>
  <c r="Y99" i="4"/>
  <c r="V99" i="4"/>
  <c r="M99" i="4"/>
  <c r="P99" i="4" s="1"/>
  <c r="L99" i="4"/>
  <c r="J99" i="4"/>
  <c r="H99" i="4"/>
  <c r="E99" i="4"/>
  <c r="AD98" i="4"/>
  <c r="AG98" i="4" s="1"/>
  <c r="AC98" i="4"/>
  <c r="AA98" i="4"/>
  <c r="Y98" i="4"/>
  <c r="V98" i="4"/>
  <c r="M98" i="4"/>
  <c r="P98" i="4" s="1"/>
  <c r="L98" i="4"/>
  <c r="J98" i="4"/>
  <c r="H98" i="4"/>
  <c r="E98" i="4"/>
  <c r="AD97" i="4"/>
  <c r="AG97" i="4" s="1"/>
  <c r="AC97" i="4"/>
  <c r="AA97" i="4"/>
  <c r="Y97" i="4"/>
  <c r="V97" i="4"/>
  <c r="M97" i="4"/>
  <c r="P97" i="4" s="1"/>
  <c r="L97" i="4"/>
  <c r="J97" i="4"/>
  <c r="H97" i="4"/>
  <c r="E97" i="4"/>
  <c r="AD96" i="4"/>
  <c r="AG96" i="4" s="1"/>
  <c r="AC96" i="4"/>
  <c r="AA96" i="4"/>
  <c r="Y96" i="4"/>
  <c r="V96" i="4"/>
  <c r="M96" i="4"/>
  <c r="P96" i="4" s="1"/>
  <c r="L96" i="4"/>
  <c r="J96" i="4"/>
  <c r="H96" i="4"/>
  <c r="E96" i="4"/>
  <c r="AD95" i="4"/>
  <c r="AG95" i="4" s="1"/>
  <c r="AC95" i="4"/>
  <c r="AA95" i="4"/>
  <c r="Y95" i="4"/>
  <c r="V95" i="4"/>
  <c r="M95" i="4"/>
  <c r="P95" i="4" s="1"/>
  <c r="L95" i="4"/>
  <c r="J95" i="4"/>
  <c r="H95" i="4"/>
  <c r="E95" i="4"/>
  <c r="AD94" i="4"/>
  <c r="AG94" i="4" s="1"/>
  <c r="AC94" i="4"/>
  <c r="AA94" i="4"/>
  <c r="Y94" i="4"/>
  <c r="V94" i="4"/>
  <c r="M94" i="4"/>
  <c r="P94" i="4" s="1"/>
  <c r="L94" i="4"/>
  <c r="J94" i="4"/>
  <c r="H94" i="4"/>
  <c r="E94" i="4"/>
  <c r="AD93" i="4"/>
  <c r="AG93" i="4" s="1"/>
  <c r="AC93" i="4"/>
  <c r="AA93" i="4"/>
  <c r="Y93" i="4"/>
  <c r="V93" i="4"/>
  <c r="M93" i="4"/>
  <c r="P93" i="4" s="1"/>
  <c r="L93" i="4"/>
  <c r="J93" i="4"/>
  <c r="H93" i="4"/>
  <c r="E93" i="4"/>
  <c r="AD92" i="4"/>
  <c r="AG92" i="4" s="1"/>
  <c r="AC92" i="4"/>
  <c r="AA92" i="4"/>
  <c r="Y92" i="4"/>
  <c r="V92" i="4"/>
  <c r="M92" i="4"/>
  <c r="P92" i="4" s="1"/>
  <c r="L92" i="4"/>
  <c r="J92" i="4"/>
  <c r="H92" i="4"/>
  <c r="E92" i="4"/>
  <c r="AD91" i="4"/>
  <c r="AG91" i="4" s="1"/>
  <c r="AC91" i="4"/>
  <c r="AA91" i="4"/>
  <c r="Y91" i="4"/>
  <c r="V91" i="4"/>
  <c r="M91" i="4"/>
  <c r="P91" i="4" s="1"/>
  <c r="L91" i="4"/>
  <c r="J91" i="4"/>
  <c r="H91" i="4"/>
  <c r="E91" i="4"/>
  <c r="AD90" i="4"/>
  <c r="AG90" i="4" s="1"/>
  <c r="AC90" i="4"/>
  <c r="AA90" i="4"/>
  <c r="Y90" i="4"/>
  <c r="V90" i="4"/>
  <c r="M90" i="4"/>
  <c r="P90" i="4" s="1"/>
  <c r="L90" i="4"/>
  <c r="J90" i="4"/>
  <c r="H90" i="4"/>
  <c r="E90" i="4"/>
  <c r="AD89" i="4"/>
  <c r="AG89" i="4" s="1"/>
  <c r="AC89" i="4"/>
  <c r="AA89" i="4"/>
  <c r="Y89" i="4"/>
  <c r="V89" i="4"/>
  <c r="M89" i="4"/>
  <c r="P89" i="4" s="1"/>
  <c r="L89" i="4"/>
  <c r="J89" i="4"/>
  <c r="H89" i="4"/>
  <c r="E89" i="4"/>
  <c r="AD88" i="4"/>
  <c r="AG88" i="4" s="1"/>
  <c r="AC88" i="4"/>
  <c r="AA88" i="4"/>
  <c r="Y88" i="4"/>
  <c r="V88" i="4"/>
  <c r="M88" i="4"/>
  <c r="P88" i="4" s="1"/>
  <c r="L88" i="4"/>
  <c r="J88" i="4"/>
  <c r="H88" i="4"/>
  <c r="E88" i="4"/>
  <c r="AD87" i="4"/>
  <c r="AG87" i="4" s="1"/>
  <c r="AC87" i="4"/>
  <c r="AA87" i="4"/>
  <c r="Y87" i="4"/>
  <c r="V87" i="4"/>
  <c r="M87" i="4"/>
  <c r="P87" i="4" s="1"/>
  <c r="L87" i="4"/>
  <c r="J87" i="4"/>
  <c r="H87" i="4"/>
  <c r="E87" i="4"/>
  <c r="AD86" i="4"/>
  <c r="AG86" i="4" s="1"/>
  <c r="AC86" i="4"/>
  <c r="AA86" i="4"/>
  <c r="Y86" i="4"/>
  <c r="V86" i="4"/>
  <c r="M86" i="4"/>
  <c r="P86" i="4" s="1"/>
  <c r="L86" i="4"/>
  <c r="J86" i="4"/>
  <c r="H86" i="4"/>
  <c r="E86" i="4"/>
  <c r="AD85" i="4"/>
  <c r="AG85" i="4" s="1"/>
  <c r="AC85" i="4"/>
  <c r="AA85" i="4"/>
  <c r="Y85" i="4"/>
  <c r="V85" i="4"/>
  <c r="M85" i="4"/>
  <c r="P85" i="4" s="1"/>
  <c r="L85" i="4"/>
  <c r="J85" i="4"/>
  <c r="H85" i="4"/>
  <c r="E85" i="4"/>
  <c r="AD84" i="4"/>
  <c r="AG84" i="4" s="1"/>
  <c r="AC84" i="4"/>
  <c r="AA84" i="4"/>
  <c r="Y84" i="4"/>
  <c r="V84" i="4"/>
  <c r="M84" i="4"/>
  <c r="P84" i="4" s="1"/>
  <c r="L84" i="4"/>
  <c r="J84" i="4"/>
  <c r="H84" i="4"/>
  <c r="E84" i="4"/>
  <c r="AD83" i="4"/>
  <c r="AG83" i="4" s="1"/>
  <c r="AC83" i="4"/>
  <c r="AA83" i="4"/>
  <c r="Y83" i="4"/>
  <c r="V83" i="4"/>
  <c r="M83" i="4"/>
  <c r="P83" i="4" s="1"/>
  <c r="L83" i="4"/>
  <c r="J83" i="4"/>
  <c r="H83" i="4"/>
  <c r="E83" i="4"/>
  <c r="AD82" i="4"/>
  <c r="AG82" i="4" s="1"/>
  <c r="AC82" i="4"/>
  <c r="AA82" i="4"/>
  <c r="Y82" i="4"/>
  <c r="V82" i="4"/>
  <c r="M82" i="4"/>
  <c r="P82" i="4" s="1"/>
  <c r="L82" i="4"/>
  <c r="J82" i="4"/>
  <c r="H82" i="4"/>
  <c r="E82" i="4"/>
  <c r="AD81" i="4"/>
  <c r="AG81" i="4" s="1"/>
  <c r="AC81" i="4"/>
  <c r="AA81" i="4"/>
  <c r="Y81" i="4"/>
  <c r="V81" i="4"/>
  <c r="M81" i="4"/>
  <c r="P81" i="4" s="1"/>
  <c r="L81" i="4"/>
  <c r="J81" i="4"/>
  <c r="H81" i="4"/>
  <c r="E81" i="4"/>
  <c r="AD80" i="4"/>
  <c r="AG80" i="4" s="1"/>
  <c r="AC80" i="4"/>
  <c r="AA80" i="4"/>
  <c r="Y80" i="4"/>
  <c r="V80" i="4"/>
  <c r="M80" i="4"/>
  <c r="P80" i="4" s="1"/>
  <c r="L80" i="4"/>
  <c r="J80" i="4"/>
  <c r="H80" i="4"/>
  <c r="E80" i="4"/>
  <c r="AD79" i="4"/>
  <c r="AG79" i="4" s="1"/>
  <c r="AC79" i="4"/>
  <c r="AA79" i="4"/>
  <c r="Y79" i="4"/>
  <c r="V79" i="4"/>
  <c r="M79" i="4"/>
  <c r="P79" i="4" s="1"/>
  <c r="L79" i="4"/>
  <c r="J79" i="4"/>
  <c r="H79" i="4"/>
  <c r="E79" i="4"/>
  <c r="AD78" i="4"/>
  <c r="AG78" i="4" s="1"/>
  <c r="AC78" i="4"/>
  <c r="AA78" i="4"/>
  <c r="Y78" i="4"/>
  <c r="V78" i="4"/>
  <c r="M78" i="4"/>
  <c r="P78" i="4" s="1"/>
  <c r="L78" i="4"/>
  <c r="J78" i="4"/>
  <c r="H78" i="4"/>
  <c r="E78" i="4"/>
  <c r="AD77" i="4"/>
  <c r="AG77" i="4" s="1"/>
  <c r="AC77" i="4"/>
  <c r="AA77" i="4"/>
  <c r="Y77" i="4"/>
  <c r="V77" i="4"/>
  <c r="M77" i="4"/>
  <c r="P77" i="4" s="1"/>
  <c r="L77" i="4"/>
  <c r="J77" i="4"/>
  <c r="H77" i="4"/>
  <c r="E77" i="4"/>
  <c r="AD76" i="4"/>
  <c r="AG76" i="4" s="1"/>
  <c r="AC76" i="4"/>
  <c r="AA76" i="4"/>
  <c r="Y76" i="4"/>
  <c r="V76" i="4"/>
  <c r="M76" i="4"/>
  <c r="P76" i="4" s="1"/>
  <c r="L76" i="4"/>
  <c r="J76" i="4"/>
  <c r="H76" i="4"/>
  <c r="E76" i="4"/>
  <c r="AD75" i="4"/>
  <c r="AG75" i="4" s="1"/>
  <c r="AC75" i="4"/>
  <c r="AA75" i="4"/>
  <c r="Y75" i="4"/>
  <c r="V75" i="4"/>
  <c r="M75" i="4"/>
  <c r="P75" i="4" s="1"/>
  <c r="L75" i="4"/>
  <c r="J75" i="4"/>
  <c r="H75" i="4"/>
  <c r="E75" i="4"/>
  <c r="AD74" i="4"/>
  <c r="AG74" i="4" s="1"/>
  <c r="AC74" i="4"/>
  <c r="AA74" i="4"/>
  <c r="Y74" i="4"/>
  <c r="V74" i="4"/>
  <c r="M74" i="4"/>
  <c r="P74" i="4" s="1"/>
  <c r="L74" i="4"/>
  <c r="J74" i="4"/>
  <c r="H74" i="4"/>
  <c r="E74" i="4"/>
  <c r="AD73" i="4"/>
  <c r="AG73" i="4" s="1"/>
  <c r="AC73" i="4"/>
  <c r="AA73" i="4"/>
  <c r="Y73" i="4"/>
  <c r="V73" i="4"/>
  <c r="M73" i="4"/>
  <c r="P73" i="4" s="1"/>
  <c r="L73" i="4"/>
  <c r="J73" i="4"/>
  <c r="H73" i="4"/>
  <c r="E73" i="4"/>
  <c r="AD72" i="4"/>
  <c r="AG72" i="4" s="1"/>
  <c r="AC72" i="4"/>
  <c r="AA72" i="4"/>
  <c r="Y72" i="4"/>
  <c r="V72" i="4"/>
  <c r="M72" i="4"/>
  <c r="P72" i="4" s="1"/>
  <c r="L72" i="4"/>
  <c r="J72" i="4"/>
  <c r="H72" i="4"/>
  <c r="E72" i="4"/>
  <c r="AD71" i="4"/>
  <c r="AG71" i="4" s="1"/>
  <c r="AC71" i="4"/>
  <c r="AA71" i="4"/>
  <c r="Y71" i="4"/>
  <c r="V71" i="4"/>
  <c r="M71" i="4"/>
  <c r="P71" i="4" s="1"/>
  <c r="L71" i="4"/>
  <c r="J71" i="4"/>
  <c r="H71" i="4"/>
  <c r="E71" i="4"/>
  <c r="AD70" i="4"/>
  <c r="AG70" i="4" s="1"/>
  <c r="AC70" i="4"/>
  <c r="AA70" i="4"/>
  <c r="Y70" i="4"/>
  <c r="V70" i="4"/>
  <c r="M70" i="4"/>
  <c r="P70" i="4" s="1"/>
  <c r="L70" i="4"/>
  <c r="J70" i="4"/>
  <c r="H70" i="4"/>
  <c r="E70" i="4"/>
  <c r="AD69" i="4"/>
  <c r="AG69" i="4" s="1"/>
  <c r="AC69" i="4"/>
  <c r="AA69" i="4"/>
  <c r="Y69" i="4"/>
  <c r="V69" i="4"/>
  <c r="M69" i="4"/>
  <c r="P69" i="4" s="1"/>
  <c r="L69" i="4"/>
  <c r="J69" i="4"/>
  <c r="H69" i="4"/>
  <c r="E69" i="4"/>
  <c r="AD68" i="4"/>
  <c r="AG68" i="4" s="1"/>
  <c r="AC68" i="4"/>
  <c r="AA68" i="4"/>
  <c r="Y68" i="4"/>
  <c r="V68" i="4"/>
  <c r="M68" i="4"/>
  <c r="P68" i="4" s="1"/>
  <c r="L68" i="4"/>
  <c r="J68" i="4"/>
  <c r="H68" i="4"/>
  <c r="E68" i="4"/>
  <c r="AD67" i="4"/>
  <c r="AG67" i="4" s="1"/>
  <c r="AC67" i="4"/>
  <c r="AA67" i="4"/>
  <c r="Y67" i="4"/>
  <c r="V67" i="4"/>
  <c r="M67" i="4"/>
  <c r="P67" i="4" s="1"/>
  <c r="L67" i="4"/>
  <c r="J67" i="4"/>
  <c r="H67" i="4"/>
  <c r="E67" i="4"/>
  <c r="AD66" i="4"/>
  <c r="AG66" i="4" s="1"/>
  <c r="AC66" i="4"/>
  <c r="AA66" i="4"/>
  <c r="Y66" i="4"/>
  <c r="V66" i="4"/>
  <c r="M66" i="4"/>
  <c r="P66" i="4" s="1"/>
  <c r="L66" i="4"/>
  <c r="J66" i="4"/>
  <c r="H66" i="4"/>
  <c r="E66" i="4"/>
  <c r="AD65" i="4"/>
  <c r="AG65" i="4" s="1"/>
  <c r="AC65" i="4"/>
  <c r="AA65" i="4"/>
  <c r="Y65" i="4"/>
  <c r="V65" i="4"/>
  <c r="M65" i="4"/>
  <c r="P65" i="4" s="1"/>
  <c r="L65" i="4"/>
  <c r="J65" i="4"/>
  <c r="H65" i="4"/>
  <c r="E65" i="4"/>
  <c r="AD64" i="4"/>
  <c r="AG64" i="4" s="1"/>
  <c r="AC64" i="4"/>
  <c r="AA64" i="4"/>
  <c r="Y64" i="4"/>
  <c r="V64" i="4"/>
  <c r="M64" i="4"/>
  <c r="P64" i="4" s="1"/>
  <c r="L64" i="4"/>
  <c r="J64" i="4"/>
  <c r="H64" i="4"/>
  <c r="E64" i="4"/>
  <c r="AD63" i="4"/>
  <c r="AG63" i="4" s="1"/>
  <c r="AC63" i="4"/>
  <c r="AA63" i="4"/>
  <c r="Y63" i="4"/>
  <c r="V63" i="4"/>
  <c r="M63" i="4"/>
  <c r="P63" i="4" s="1"/>
  <c r="L63" i="4"/>
  <c r="J63" i="4"/>
  <c r="H63" i="4"/>
  <c r="E63" i="4"/>
  <c r="AD62" i="4"/>
  <c r="AG62" i="4" s="1"/>
  <c r="AC62" i="4"/>
  <c r="AA62" i="4"/>
  <c r="Y62" i="4"/>
  <c r="V62" i="4"/>
  <c r="M62" i="4"/>
  <c r="P62" i="4" s="1"/>
  <c r="L62" i="4"/>
  <c r="J62" i="4"/>
  <c r="H62" i="4"/>
  <c r="E62" i="4"/>
  <c r="AD61" i="4"/>
  <c r="AG61" i="4" s="1"/>
  <c r="AC61" i="4"/>
  <c r="AA61" i="4"/>
  <c r="Y61" i="4"/>
  <c r="V61" i="4"/>
  <c r="M61" i="4"/>
  <c r="P61" i="4" s="1"/>
  <c r="L61" i="4"/>
  <c r="J61" i="4"/>
  <c r="H61" i="4"/>
  <c r="E61" i="4"/>
  <c r="AD60" i="4"/>
  <c r="AG60" i="4" s="1"/>
  <c r="AC60" i="4"/>
  <c r="AA60" i="4"/>
  <c r="Y60" i="4"/>
  <c r="V60" i="4"/>
  <c r="M60" i="4"/>
  <c r="P60" i="4" s="1"/>
  <c r="L60" i="4"/>
  <c r="J60" i="4"/>
  <c r="H60" i="4"/>
  <c r="E60" i="4"/>
  <c r="AD59" i="4"/>
  <c r="AG59" i="4" s="1"/>
  <c r="AC59" i="4"/>
  <c r="AA59" i="4"/>
  <c r="Y59" i="4"/>
  <c r="V59" i="4"/>
  <c r="M59" i="4"/>
  <c r="P59" i="4" s="1"/>
  <c r="L59" i="4"/>
  <c r="J59" i="4"/>
  <c r="H59" i="4"/>
  <c r="E59" i="4"/>
  <c r="AD58" i="4"/>
  <c r="AG58" i="4" s="1"/>
  <c r="AC58" i="4"/>
  <c r="AA58" i="4"/>
  <c r="Y58" i="4"/>
  <c r="V58" i="4"/>
  <c r="M58" i="4"/>
  <c r="P58" i="4" s="1"/>
  <c r="L58" i="4"/>
  <c r="J58" i="4"/>
  <c r="H58" i="4"/>
  <c r="E58" i="4"/>
  <c r="AD57" i="4"/>
  <c r="AG57" i="4" s="1"/>
  <c r="AC57" i="4"/>
  <c r="AA57" i="4"/>
  <c r="Y57" i="4"/>
  <c r="V57" i="4"/>
  <c r="M57" i="4"/>
  <c r="P57" i="4" s="1"/>
  <c r="L57" i="4"/>
  <c r="J57" i="4"/>
  <c r="H57" i="4"/>
  <c r="E57" i="4"/>
  <c r="AD56" i="4"/>
  <c r="AG56" i="4" s="1"/>
  <c r="AC56" i="4"/>
  <c r="AA56" i="4"/>
  <c r="Y56" i="4"/>
  <c r="V56" i="4"/>
  <c r="M56" i="4"/>
  <c r="P56" i="4" s="1"/>
  <c r="L56" i="4"/>
  <c r="J56" i="4"/>
  <c r="H56" i="4"/>
  <c r="E56" i="4"/>
  <c r="AD55" i="4"/>
  <c r="AG55" i="4" s="1"/>
  <c r="AC55" i="4"/>
  <c r="AA55" i="4"/>
  <c r="Y55" i="4"/>
  <c r="V55" i="4"/>
  <c r="M55" i="4"/>
  <c r="P55" i="4" s="1"/>
  <c r="L55" i="4"/>
  <c r="J55" i="4"/>
  <c r="H55" i="4"/>
  <c r="E55" i="4"/>
  <c r="AD54" i="4"/>
  <c r="AG54" i="4" s="1"/>
  <c r="AC54" i="4"/>
  <c r="AA54" i="4"/>
  <c r="Y54" i="4"/>
  <c r="V54" i="4"/>
  <c r="M54" i="4"/>
  <c r="P54" i="4" s="1"/>
  <c r="L54" i="4"/>
  <c r="J54" i="4"/>
  <c r="H54" i="4"/>
  <c r="E54" i="4"/>
  <c r="AD53" i="4"/>
  <c r="AG53" i="4" s="1"/>
  <c r="AC53" i="4"/>
  <c r="AA53" i="4"/>
  <c r="Y53" i="4"/>
  <c r="V53" i="4"/>
  <c r="M53" i="4"/>
  <c r="P53" i="4" s="1"/>
  <c r="L53" i="4"/>
  <c r="J53" i="4"/>
  <c r="H53" i="4"/>
  <c r="E53" i="4"/>
  <c r="AD52" i="4"/>
  <c r="AG52" i="4" s="1"/>
  <c r="AC52" i="4"/>
  <c r="AA52" i="4"/>
  <c r="Y52" i="4"/>
  <c r="V52" i="4"/>
  <c r="M52" i="4"/>
  <c r="P52" i="4" s="1"/>
  <c r="L52" i="4"/>
  <c r="J52" i="4"/>
  <c r="H52" i="4"/>
  <c r="E52" i="4"/>
  <c r="AD51" i="4"/>
  <c r="AG51" i="4" s="1"/>
  <c r="AC51" i="4"/>
  <c r="AA51" i="4"/>
  <c r="Y51" i="4"/>
  <c r="V51" i="4"/>
  <c r="M51" i="4"/>
  <c r="P51" i="4" s="1"/>
  <c r="L51" i="4"/>
  <c r="J51" i="4"/>
  <c r="H51" i="4"/>
  <c r="E51" i="4"/>
  <c r="AD50" i="4"/>
  <c r="AG50" i="4" s="1"/>
  <c r="AC50" i="4"/>
  <c r="AA50" i="4"/>
  <c r="Y50" i="4"/>
  <c r="V50" i="4"/>
  <c r="M50" i="4"/>
  <c r="P50" i="4" s="1"/>
  <c r="L50" i="4"/>
  <c r="J50" i="4"/>
  <c r="H50" i="4"/>
  <c r="E50" i="4"/>
  <c r="AD49" i="4"/>
  <c r="AG49" i="4" s="1"/>
  <c r="AC49" i="4"/>
  <c r="AA49" i="4"/>
  <c r="Y49" i="4"/>
  <c r="V49" i="4"/>
  <c r="M49" i="4"/>
  <c r="P49" i="4" s="1"/>
  <c r="L49" i="4"/>
  <c r="J49" i="4"/>
  <c r="H49" i="4"/>
  <c r="E49" i="4"/>
  <c r="AD48" i="4"/>
  <c r="AG48" i="4" s="1"/>
  <c r="AC48" i="4"/>
  <c r="AA48" i="4"/>
  <c r="Y48" i="4"/>
  <c r="V48" i="4"/>
  <c r="M48" i="4"/>
  <c r="P48" i="4" s="1"/>
  <c r="L48" i="4"/>
  <c r="J48" i="4"/>
  <c r="H48" i="4"/>
  <c r="E48" i="4"/>
  <c r="AD47" i="4"/>
  <c r="AG47" i="4" s="1"/>
  <c r="AC47" i="4"/>
  <c r="AA47" i="4"/>
  <c r="Y47" i="4"/>
  <c r="V47" i="4"/>
  <c r="M47" i="4"/>
  <c r="P47" i="4" s="1"/>
  <c r="L47" i="4"/>
  <c r="J47" i="4"/>
  <c r="H47" i="4"/>
  <c r="E47" i="4"/>
  <c r="AD46" i="4"/>
  <c r="AG46" i="4" s="1"/>
  <c r="AC46" i="4"/>
  <c r="AA46" i="4"/>
  <c r="Y46" i="4"/>
  <c r="V46" i="4"/>
  <c r="M46" i="4"/>
  <c r="P46" i="4" s="1"/>
  <c r="L46" i="4"/>
  <c r="J46" i="4"/>
  <c r="H46" i="4"/>
  <c r="E46" i="4"/>
  <c r="AD45" i="4"/>
  <c r="AG45" i="4" s="1"/>
  <c r="AC45" i="4"/>
  <c r="AA45" i="4"/>
  <c r="Y45" i="4"/>
  <c r="V45" i="4"/>
  <c r="M45" i="4"/>
  <c r="P45" i="4" s="1"/>
  <c r="L45" i="4"/>
  <c r="J45" i="4"/>
  <c r="H45" i="4"/>
  <c r="E45" i="4"/>
  <c r="AD44" i="4"/>
  <c r="AG44" i="4" s="1"/>
  <c r="AC44" i="4"/>
  <c r="AA44" i="4"/>
  <c r="Y44" i="4"/>
  <c r="V44" i="4"/>
  <c r="M44" i="4"/>
  <c r="P44" i="4" s="1"/>
  <c r="L44" i="4"/>
  <c r="J44" i="4"/>
  <c r="H44" i="4"/>
  <c r="E44" i="4"/>
  <c r="AD43" i="4"/>
  <c r="AG43" i="4" s="1"/>
  <c r="AC43" i="4"/>
  <c r="AA43" i="4"/>
  <c r="Y43" i="4"/>
  <c r="V43" i="4"/>
  <c r="M43" i="4"/>
  <c r="P43" i="4" s="1"/>
  <c r="L43" i="4"/>
  <c r="J43" i="4"/>
  <c r="H43" i="4"/>
  <c r="E43" i="4"/>
  <c r="AD42" i="4"/>
  <c r="AG42" i="4" s="1"/>
  <c r="AC42" i="4"/>
  <c r="AA42" i="4"/>
  <c r="Y42" i="4"/>
  <c r="V42" i="4"/>
  <c r="M42" i="4"/>
  <c r="P42" i="4" s="1"/>
  <c r="L42" i="4"/>
  <c r="J42" i="4"/>
  <c r="H42" i="4"/>
  <c r="E42" i="4"/>
  <c r="AD41" i="4"/>
  <c r="AG41" i="4" s="1"/>
  <c r="AC41" i="4"/>
  <c r="AA41" i="4"/>
  <c r="Y41" i="4"/>
  <c r="V41" i="4"/>
  <c r="M41" i="4"/>
  <c r="P41" i="4" s="1"/>
  <c r="L41" i="4"/>
  <c r="J41" i="4"/>
  <c r="H41" i="4"/>
  <c r="E41" i="4"/>
  <c r="AD40" i="4"/>
  <c r="AG40" i="4" s="1"/>
  <c r="AC40" i="4"/>
  <c r="AA40" i="4"/>
  <c r="Y40" i="4"/>
  <c r="V40" i="4"/>
  <c r="M40" i="4"/>
  <c r="P40" i="4" s="1"/>
  <c r="L40" i="4"/>
  <c r="J40" i="4"/>
  <c r="H40" i="4"/>
  <c r="E40" i="4"/>
  <c r="AD39" i="4"/>
  <c r="AG39" i="4" s="1"/>
  <c r="AC39" i="4"/>
  <c r="AA39" i="4"/>
  <c r="Y39" i="4"/>
  <c r="V39" i="4"/>
  <c r="M39" i="4"/>
  <c r="P39" i="4" s="1"/>
  <c r="L39" i="4"/>
  <c r="J39" i="4"/>
  <c r="H39" i="4"/>
  <c r="E39" i="4"/>
  <c r="AD38" i="4"/>
  <c r="AG38" i="4" s="1"/>
  <c r="AC38" i="4"/>
  <c r="AA38" i="4"/>
  <c r="Y38" i="4"/>
  <c r="V38" i="4"/>
  <c r="M38" i="4"/>
  <c r="P38" i="4" s="1"/>
  <c r="L38" i="4"/>
  <c r="J38" i="4"/>
  <c r="H38" i="4"/>
  <c r="E38" i="4"/>
  <c r="AD37" i="4"/>
  <c r="AG37" i="4" s="1"/>
  <c r="AC37" i="4"/>
  <c r="AA37" i="4"/>
  <c r="Y37" i="4"/>
  <c r="V37" i="4"/>
  <c r="M37" i="4"/>
  <c r="P37" i="4" s="1"/>
  <c r="L37" i="4"/>
  <c r="J37" i="4"/>
  <c r="H37" i="4"/>
  <c r="E37" i="4"/>
  <c r="AD36" i="4"/>
  <c r="AG36" i="4" s="1"/>
  <c r="AC36" i="4"/>
  <c r="AA36" i="4"/>
  <c r="Y36" i="4"/>
  <c r="V36" i="4"/>
  <c r="M36" i="4"/>
  <c r="P36" i="4" s="1"/>
  <c r="L36" i="4"/>
  <c r="J36" i="4"/>
  <c r="H36" i="4"/>
  <c r="E36" i="4"/>
  <c r="AD35" i="4"/>
  <c r="AG35" i="4" s="1"/>
  <c r="AC35" i="4"/>
  <c r="AA35" i="4"/>
  <c r="Y35" i="4"/>
  <c r="V35" i="4"/>
  <c r="M35" i="4"/>
  <c r="P35" i="4" s="1"/>
  <c r="L35" i="4"/>
  <c r="J35" i="4"/>
  <c r="H35" i="4"/>
  <c r="E35" i="4"/>
  <c r="AD34" i="4"/>
  <c r="AG34" i="4" s="1"/>
  <c r="AC34" i="4"/>
  <c r="AA34" i="4"/>
  <c r="Y34" i="4"/>
  <c r="V34" i="4"/>
  <c r="M34" i="4"/>
  <c r="P34" i="4" s="1"/>
  <c r="L34" i="4"/>
  <c r="J34" i="4"/>
  <c r="H34" i="4"/>
  <c r="E34" i="4"/>
  <c r="AD33" i="4"/>
  <c r="AF33" i="4" s="1"/>
  <c r="AC33" i="4"/>
  <c r="AA33" i="4"/>
  <c r="Y33" i="4"/>
  <c r="V33" i="4"/>
  <c r="M33" i="4"/>
  <c r="O33" i="4" s="1"/>
  <c r="L33" i="4"/>
  <c r="J33" i="4"/>
  <c r="H33" i="4"/>
  <c r="E33" i="4"/>
  <c r="AD32" i="4"/>
  <c r="AF32" i="4" s="1"/>
  <c r="AC32" i="4"/>
  <c r="AA32" i="4"/>
  <c r="Y32" i="4"/>
  <c r="V32" i="4"/>
  <c r="M32" i="4"/>
  <c r="O32" i="4" s="1"/>
  <c r="L32" i="4"/>
  <c r="J32" i="4"/>
  <c r="H32" i="4"/>
  <c r="E32" i="4"/>
  <c r="AD31" i="4"/>
  <c r="AF31" i="4" s="1"/>
  <c r="AC31" i="4"/>
  <c r="AA31" i="4"/>
  <c r="Y31" i="4"/>
  <c r="V31" i="4"/>
  <c r="M31" i="4"/>
  <c r="O31" i="4" s="1"/>
  <c r="L31" i="4"/>
  <c r="J31" i="4"/>
  <c r="H31" i="4"/>
  <c r="E31" i="4"/>
  <c r="AD30" i="4"/>
  <c r="AF30" i="4" s="1"/>
  <c r="AC30" i="4"/>
  <c r="AA30" i="4"/>
  <c r="Y30" i="4"/>
  <c r="V30" i="4"/>
  <c r="M30" i="4"/>
  <c r="O30" i="4" s="1"/>
  <c r="L30" i="4"/>
  <c r="J30" i="4"/>
  <c r="H30" i="4"/>
  <c r="E30" i="4"/>
  <c r="AD29" i="4"/>
  <c r="AF29" i="4" s="1"/>
  <c r="AC29" i="4"/>
  <c r="AA29" i="4"/>
  <c r="Y29" i="4"/>
  <c r="V29" i="4"/>
  <c r="M29" i="4"/>
  <c r="O29" i="4" s="1"/>
  <c r="L29" i="4"/>
  <c r="J29" i="4"/>
  <c r="H29" i="4"/>
  <c r="E29" i="4"/>
  <c r="AD28" i="4"/>
  <c r="AF28" i="4" s="1"/>
  <c r="AC28" i="4"/>
  <c r="AA28" i="4"/>
  <c r="Y28" i="4"/>
  <c r="V28" i="4"/>
  <c r="M28" i="4"/>
  <c r="O28" i="4" s="1"/>
  <c r="L28" i="4"/>
  <c r="J28" i="4"/>
  <c r="H28" i="4"/>
  <c r="E28" i="4"/>
  <c r="AD27" i="4"/>
  <c r="AF27" i="4" s="1"/>
  <c r="AC27" i="4"/>
  <c r="AA27" i="4"/>
  <c r="Y27" i="4"/>
  <c r="V27" i="4"/>
  <c r="M27" i="4"/>
  <c r="O27" i="4" s="1"/>
  <c r="L27" i="4"/>
  <c r="J27" i="4"/>
  <c r="H27" i="4"/>
  <c r="E27" i="4"/>
  <c r="AD26" i="4"/>
  <c r="AF26" i="4" s="1"/>
  <c r="AC26" i="4"/>
  <c r="AA26" i="4"/>
  <c r="Y26" i="4"/>
  <c r="V26" i="4"/>
  <c r="M26" i="4"/>
  <c r="O26" i="4" s="1"/>
  <c r="L26" i="4"/>
  <c r="J26" i="4"/>
  <c r="H26" i="4"/>
  <c r="E26" i="4"/>
  <c r="AD25" i="4"/>
  <c r="AF25" i="4" s="1"/>
  <c r="AC25" i="4"/>
  <c r="AA25" i="4"/>
  <c r="Y25" i="4"/>
  <c r="V25" i="4"/>
  <c r="M25" i="4"/>
  <c r="O25" i="4" s="1"/>
  <c r="L25" i="4"/>
  <c r="J25" i="4"/>
  <c r="H25" i="4"/>
  <c r="E25" i="4"/>
  <c r="AD24" i="4"/>
  <c r="AG24" i="4" s="1"/>
  <c r="AC24" i="4"/>
  <c r="AA24" i="4"/>
  <c r="Y24" i="4"/>
  <c r="V24" i="4"/>
  <c r="M24" i="4"/>
  <c r="P24" i="4" s="1"/>
  <c r="L24" i="4"/>
  <c r="J24" i="4"/>
  <c r="H24" i="4"/>
  <c r="E24" i="4"/>
  <c r="AD23" i="4"/>
  <c r="AG23" i="4" s="1"/>
  <c r="AC23" i="4"/>
  <c r="AA23" i="4"/>
  <c r="Y23" i="4"/>
  <c r="V23" i="4"/>
  <c r="M23" i="4"/>
  <c r="P23" i="4" s="1"/>
  <c r="L23" i="4"/>
  <c r="J23" i="4"/>
  <c r="H23" i="4"/>
  <c r="E23" i="4"/>
  <c r="AD22" i="4"/>
  <c r="AG22" i="4" s="1"/>
  <c r="AC22" i="4"/>
  <c r="AA22" i="4"/>
  <c r="Y22" i="4"/>
  <c r="V22" i="4"/>
  <c r="M22" i="4"/>
  <c r="P22" i="4" s="1"/>
  <c r="L22" i="4"/>
  <c r="J22" i="4"/>
  <c r="H22" i="4"/>
  <c r="E22" i="4"/>
  <c r="AD21" i="4"/>
  <c r="AG21" i="4" s="1"/>
  <c r="AC21" i="4"/>
  <c r="AA21" i="4"/>
  <c r="Y21" i="4"/>
  <c r="V21" i="4"/>
  <c r="M21" i="4"/>
  <c r="P21" i="4" s="1"/>
  <c r="L21" i="4"/>
  <c r="J21" i="4"/>
  <c r="H21" i="4"/>
  <c r="E21" i="4"/>
  <c r="AD20" i="4"/>
  <c r="AG20" i="4" s="1"/>
  <c r="AC20" i="4"/>
  <c r="AA20" i="4"/>
  <c r="Y20" i="4"/>
  <c r="V20" i="4"/>
  <c r="M20" i="4"/>
  <c r="P20" i="4" s="1"/>
  <c r="L20" i="4"/>
  <c r="J20" i="4"/>
  <c r="H20" i="4"/>
  <c r="E20" i="4"/>
  <c r="AD19" i="4"/>
  <c r="AG19" i="4" s="1"/>
  <c r="AC19" i="4"/>
  <c r="AA19" i="4"/>
  <c r="Y19" i="4"/>
  <c r="V19" i="4"/>
  <c r="M19" i="4"/>
  <c r="P19" i="4" s="1"/>
  <c r="L19" i="4"/>
  <c r="J19" i="4"/>
  <c r="H19" i="4"/>
  <c r="E19" i="4"/>
  <c r="AD18" i="4"/>
  <c r="AG18" i="4" s="1"/>
  <c r="AC18" i="4"/>
  <c r="AA18" i="4"/>
  <c r="Y18" i="4"/>
  <c r="V18" i="4"/>
  <c r="M18" i="4"/>
  <c r="P18" i="4" s="1"/>
  <c r="L18" i="4"/>
  <c r="J18" i="4"/>
  <c r="H18" i="4"/>
  <c r="E18" i="4"/>
  <c r="AD17" i="4"/>
  <c r="AG17" i="4" s="1"/>
  <c r="AC17" i="4"/>
  <c r="AA17" i="4"/>
  <c r="Y17" i="4"/>
  <c r="V17" i="4"/>
  <c r="M17" i="4"/>
  <c r="P17" i="4" s="1"/>
  <c r="L17" i="4"/>
  <c r="J17" i="4"/>
  <c r="H17" i="4"/>
  <c r="E17" i="4"/>
  <c r="AD16" i="4"/>
  <c r="AG16" i="4" s="1"/>
  <c r="AC16" i="4"/>
  <c r="AA16" i="4"/>
  <c r="Y16" i="4"/>
  <c r="V16" i="4"/>
  <c r="M16" i="4"/>
  <c r="P16" i="4" s="1"/>
  <c r="L16" i="4"/>
  <c r="J16" i="4"/>
  <c r="H16" i="4"/>
  <c r="E16" i="4"/>
  <c r="AD15" i="4"/>
  <c r="AG15" i="4" s="1"/>
  <c r="AC15" i="4"/>
  <c r="AA15" i="4"/>
  <c r="Y15" i="4"/>
  <c r="V15" i="4"/>
  <c r="M15" i="4"/>
  <c r="P15" i="4" s="1"/>
  <c r="L15" i="4"/>
  <c r="J15" i="4"/>
  <c r="H15" i="4"/>
  <c r="E15" i="4"/>
  <c r="AD14" i="4"/>
  <c r="AG14" i="4" s="1"/>
  <c r="AC14" i="4"/>
  <c r="AA14" i="4"/>
  <c r="Y14" i="4"/>
  <c r="V14" i="4"/>
  <c r="M14" i="4"/>
  <c r="P14" i="4" s="1"/>
  <c r="L14" i="4"/>
  <c r="J14" i="4"/>
  <c r="H14" i="4"/>
  <c r="E14" i="4"/>
  <c r="AD13" i="4"/>
  <c r="AG13" i="4" s="1"/>
  <c r="AC13" i="4"/>
  <c r="AA13" i="4"/>
  <c r="Y13" i="4"/>
  <c r="V13" i="4"/>
  <c r="M13" i="4"/>
  <c r="P13" i="4" s="1"/>
  <c r="L13" i="4"/>
  <c r="J13" i="4"/>
  <c r="H13" i="4"/>
  <c r="E13" i="4"/>
  <c r="E12" i="4"/>
  <c r="E11" i="4"/>
  <c r="E10" i="4"/>
  <c r="E9" i="4"/>
  <c r="V12" i="4"/>
  <c r="V11" i="4"/>
  <c r="V10" i="4"/>
  <c r="V9" i="4"/>
  <c r="V8" i="4"/>
  <c r="V7" i="4"/>
  <c r="V6" i="4"/>
  <c r="V5" i="4"/>
  <c r="E8" i="4"/>
  <c r="E7" i="4"/>
  <c r="E6" i="4"/>
  <c r="E5" i="4"/>
  <c r="AD184" i="6"/>
  <c r="AC184" i="6"/>
  <c r="AA184" i="6"/>
  <c r="Y184" i="6"/>
  <c r="V184" i="6"/>
  <c r="M184" i="6"/>
  <c r="L184" i="6"/>
  <c r="J184" i="6"/>
  <c r="H184" i="6"/>
  <c r="E184" i="6"/>
  <c r="AD183" i="6"/>
  <c r="AC183" i="6"/>
  <c r="AA183" i="6"/>
  <c r="Y183" i="6"/>
  <c r="V183" i="6"/>
  <c r="M183" i="6"/>
  <c r="L183" i="6"/>
  <c r="J183" i="6"/>
  <c r="H183" i="6"/>
  <c r="E183" i="6"/>
  <c r="AD182" i="6"/>
  <c r="AC182" i="6"/>
  <c r="AA182" i="6"/>
  <c r="Y182" i="6"/>
  <c r="V182" i="6"/>
  <c r="M182" i="6"/>
  <c r="L182" i="6"/>
  <c r="J182" i="6"/>
  <c r="H182" i="6"/>
  <c r="E182" i="6"/>
  <c r="AD181" i="6"/>
  <c r="AC181" i="6"/>
  <c r="AA181" i="6"/>
  <c r="Y181" i="6"/>
  <c r="V181" i="6"/>
  <c r="M181" i="6"/>
  <c r="L181" i="6"/>
  <c r="J181" i="6"/>
  <c r="H181" i="6"/>
  <c r="E181" i="6"/>
  <c r="AD180" i="6"/>
  <c r="AC180" i="6"/>
  <c r="AA180" i="6"/>
  <c r="Y180" i="6"/>
  <c r="V180" i="6"/>
  <c r="M180" i="6"/>
  <c r="L180" i="6"/>
  <c r="J180" i="6"/>
  <c r="H180" i="6"/>
  <c r="E180" i="6"/>
  <c r="AD179" i="6"/>
  <c r="AC179" i="6"/>
  <c r="AA179" i="6"/>
  <c r="Y179" i="6"/>
  <c r="V179" i="6"/>
  <c r="M179" i="6"/>
  <c r="L179" i="6"/>
  <c r="J179" i="6"/>
  <c r="H179" i="6"/>
  <c r="E179" i="6"/>
  <c r="AD178" i="6"/>
  <c r="AC178" i="6"/>
  <c r="AA178" i="6"/>
  <c r="Y178" i="6"/>
  <c r="V178" i="6"/>
  <c r="M178" i="6"/>
  <c r="L178" i="6"/>
  <c r="J178" i="6"/>
  <c r="H178" i="6"/>
  <c r="E178" i="6"/>
  <c r="AD177" i="6"/>
  <c r="AC177" i="6"/>
  <c r="AA177" i="6"/>
  <c r="Y177" i="6"/>
  <c r="V177" i="6"/>
  <c r="M177" i="6"/>
  <c r="L177" i="6"/>
  <c r="J177" i="6"/>
  <c r="H177" i="6"/>
  <c r="E177" i="6"/>
  <c r="AD176" i="6"/>
  <c r="AC176" i="6"/>
  <c r="AA176" i="6"/>
  <c r="Y176" i="6"/>
  <c r="V176" i="6"/>
  <c r="M176" i="6"/>
  <c r="L176" i="6"/>
  <c r="J176" i="6"/>
  <c r="H176" i="6"/>
  <c r="E176" i="6"/>
  <c r="AD175" i="6"/>
  <c r="AC175" i="6"/>
  <c r="AA175" i="6"/>
  <c r="Y175" i="6"/>
  <c r="V175" i="6"/>
  <c r="M175" i="6"/>
  <c r="L175" i="6"/>
  <c r="J175" i="6"/>
  <c r="H175" i="6"/>
  <c r="E175" i="6"/>
  <c r="AD174" i="6"/>
  <c r="AC174" i="6"/>
  <c r="AA174" i="6"/>
  <c r="Y174" i="6"/>
  <c r="V174" i="6"/>
  <c r="M174" i="6"/>
  <c r="L174" i="6"/>
  <c r="J174" i="6"/>
  <c r="H174" i="6"/>
  <c r="E174" i="6"/>
  <c r="AD173" i="6"/>
  <c r="AC173" i="6"/>
  <c r="AA173" i="6"/>
  <c r="Y173" i="6"/>
  <c r="V173" i="6"/>
  <c r="M173" i="6"/>
  <c r="L173" i="6"/>
  <c r="J173" i="6"/>
  <c r="H173" i="6"/>
  <c r="E173" i="6"/>
  <c r="AD172" i="6"/>
  <c r="AC172" i="6"/>
  <c r="AA172" i="6"/>
  <c r="Y172" i="6"/>
  <c r="V172" i="6"/>
  <c r="M172" i="6"/>
  <c r="L172" i="6"/>
  <c r="J172" i="6"/>
  <c r="H172" i="6"/>
  <c r="E172" i="6"/>
  <c r="AD171" i="6"/>
  <c r="AC171" i="6"/>
  <c r="AA171" i="6"/>
  <c r="Y171" i="6"/>
  <c r="V171" i="6"/>
  <c r="M171" i="6"/>
  <c r="L171" i="6"/>
  <c r="J171" i="6"/>
  <c r="H171" i="6"/>
  <c r="E171" i="6"/>
  <c r="AD170" i="6"/>
  <c r="AC170" i="6"/>
  <c r="AA170" i="6"/>
  <c r="Y170" i="6"/>
  <c r="V170" i="6"/>
  <c r="M170" i="6"/>
  <c r="L170" i="6"/>
  <c r="J170" i="6"/>
  <c r="H170" i="6"/>
  <c r="E170" i="6"/>
  <c r="AD169" i="6"/>
  <c r="AC169" i="6"/>
  <c r="AA169" i="6"/>
  <c r="Y169" i="6"/>
  <c r="V169" i="6"/>
  <c r="M169" i="6"/>
  <c r="L169" i="6"/>
  <c r="J169" i="6"/>
  <c r="H169" i="6"/>
  <c r="E169" i="6"/>
  <c r="AD168" i="6"/>
  <c r="AC168" i="6"/>
  <c r="AA168" i="6"/>
  <c r="Y168" i="6"/>
  <c r="V168" i="6"/>
  <c r="M168" i="6"/>
  <c r="L168" i="6"/>
  <c r="J168" i="6"/>
  <c r="H168" i="6"/>
  <c r="E168" i="6"/>
  <c r="AD167" i="6"/>
  <c r="AC167" i="6"/>
  <c r="AA167" i="6"/>
  <c r="Y167" i="6"/>
  <c r="V167" i="6"/>
  <c r="M167" i="6"/>
  <c r="L167" i="6"/>
  <c r="J167" i="6"/>
  <c r="H167" i="6"/>
  <c r="E167" i="6"/>
  <c r="AD166" i="6"/>
  <c r="AC166" i="6"/>
  <c r="AA166" i="6"/>
  <c r="Y166" i="6"/>
  <c r="V166" i="6"/>
  <c r="M166" i="6"/>
  <c r="L166" i="6"/>
  <c r="J166" i="6"/>
  <c r="H166" i="6"/>
  <c r="E166" i="6"/>
  <c r="AD165" i="6"/>
  <c r="AC165" i="6"/>
  <c r="AA165" i="6"/>
  <c r="Y165" i="6"/>
  <c r="V165" i="6"/>
  <c r="M165" i="6"/>
  <c r="L165" i="6"/>
  <c r="J165" i="6"/>
  <c r="H165" i="6"/>
  <c r="E165" i="6"/>
  <c r="AD164" i="6"/>
  <c r="AC164" i="6"/>
  <c r="AA164" i="6"/>
  <c r="Y164" i="6"/>
  <c r="V164" i="6"/>
  <c r="M164" i="6"/>
  <c r="L164" i="6"/>
  <c r="J164" i="6"/>
  <c r="H164" i="6"/>
  <c r="E164" i="6"/>
  <c r="AD163" i="6"/>
  <c r="AC163" i="6"/>
  <c r="AA163" i="6"/>
  <c r="Y163" i="6"/>
  <c r="V163" i="6"/>
  <c r="M163" i="6"/>
  <c r="L163" i="6"/>
  <c r="J163" i="6"/>
  <c r="H163" i="6"/>
  <c r="E163" i="6"/>
  <c r="AD162" i="6"/>
  <c r="AC162" i="6"/>
  <c r="AA162" i="6"/>
  <c r="Y162" i="6"/>
  <c r="V162" i="6"/>
  <c r="M162" i="6"/>
  <c r="L162" i="6"/>
  <c r="J162" i="6"/>
  <c r="H162" i="6"/>
  <c r="E162" i="6"/>
  <c r="AD161" i="6"/>
  <c r="AC161" i="6"/>
  <c r="AA161" i="6"/>
  <c r="Y161" i="6"/>
  <c r="V161" i="6"/>
  <c r="M161" i="6"/>
  <c r="L161" i="6"/>
  <c r="J161" i="6"/>
  <c r="H161" i="6"/>
  <c r="E161" i="6"/>
  <c r="AD160" i="6"/>
  <c r="AC160" i="6"/>
  <c r="AA160" i="6"/>
  <c r="Y160" i="6"/>
  <c r="V160" i="6"/>
  <c r="M160" i="6"/>
  <c r="L160" i="6"/>
  <c r="J160" i="6"/>
  <c r="H160" i="6"/>
  <c r="E160" i="6"/>
  <c r="AD159" i="6"/>
  <c r="AC159" i="6"/>
  <c r="AA159" i="6"/>
  <c r="Y159" i="6"/>
  <c r="V159" i="6"/>
  <c r="M159" i="6"/>
  <c r="L159" i="6"/>
  <c r="J159" i="6"/>
  <c r="H159" i="6"/>
  <c r="E159" i="6"/>
  <c r="AD158" i="6"/>
  <c r="AC158" i="6"/>
  <c r="AA158" i="6"/>
  <c r="Y158" i="6"/>
  <c r="V158" i="6"/>
  <c r="M158" i="6"/>
  <c r="L158" i="6"/>
  <c r="J158" i="6"/>
  <c r="H158" i="6"/>
  <c r="E158" i="6"/>
  <c r="AD157" i="6"/>
  <c r="AC157" i="6"/>
  <c r="AA157" i="6"/>
  <c r="Y157" i="6"/>
  <c r="V157" i="6"/>
  <c r="M157" i="6"/>
  <c r="L157" i="6"/>
  <c r="J157" i="6"/>
  <c r="H157" i="6"/>
  <c r="E157" i="6"/>
  <c r="AD156" i="6"/>
  <c r="AC156" i="6"/>
  <c r="AA156" i="6"/>
  <c r="Y156" i="6"/>
  <c r="V156" i="6"/>
  <c r="M156" i="6"/>
  <c r="L156" i="6"/>
  <c r="J156" i="6"/>
  <c r="H156" i="6"/>
  <c r="E156" i="6"/>
  <c r="AD155" i="6"/>
  <c r="AC155" i="6"/>
  <c r="AA155" i="6"/>
  <c r="Y155" i="6"/>
  <c r="V155" i="6"/>
  <c r="M155" i="6"/>
  <c r="L155" i="6"/>
  <c r="J155" i="6"/>
  <c r="H155" i="6"/>
  <c r="E155" i="6"/>
  <c r="AD154" i="6"/>
  <c r="AC154" i="6"/>
  <c r="AA154" i="6"/>
  <c r="Y154" i="6"/>
  <c r="V154" i="6"/>
  <c r="M154" i="6"/>
  <c r="L154" i="6"/>
  <c r="J154" i="6"/>
  <c r="H154" i="6"/>
  <c r="E154" i="6"/>
  <c r="AD153" i="6"/>
  <c r="AC153" i="6"/>
  <c r="AA153" i="6"/>
  <c r="Y153" i="6"/>
  <c r="V153" i="6"/>
  <c r="M153" i="6"/>
  <c r="L153" i="6"/>
  <c r="J153" i="6"/>
  <c r="H153" i="6"/>
  <c r="E153" i="6"/>
  <c r="AD152" i="6"/>
  <c r="AC152" i="6"/>
  <c r="AA152" i="6"/>
  <c r="Y152" i="6"/>
  <c r="V152" i="6"/>
  <c r="M152" i="6"/>
  <c r="L152" i="6"/>
  <c r="J152" i="6"/>
  <c r="H152" i="6"/>
  <c r="E152" i="6"/>
  <c r="AD151" i="6"/>
  <c r="AC151" i="6"/>
  <c r="AA151" i="6"/>
  <c r="Y151" i="6"/>
  <c r="V151" i="6"/>
  <c r="M151" i="6"/>
  <c r="L151" i="6"/>
  <c r="J151" i="6"/>
  <c r="H151" i="6"/>
  <c r="E151" i="6"/>
  <c r="AD150" i="6"/>
  <c r="AC150" i="6"/>
  <c r="AA150" i="6"/>
  <c r="Y150" i="6"/>
  <c r="V150" i="6"/>
  <c r="M150" i="6"/>
  <c r="L150" i="6"/>
  <c r="J150" i="6"/>
  <c r="H150" i="6"/>
  <c r="E150" i="6"/>
  <c r="AD149" i="6"/>
  <c r="AC149" i="6"/>
  <c r="AA149" i="6"/>
  <c r="Y149" i="6"/>
  <c r="V149" i="6"/>
  <c r="M149" i="6"/>
  <c r="L149" i="6"/>
  <c r="J149" i="6"/>
  <c r="H149" i="6"/>
  <c r="E149" i="6"/>
  <c r="AD148" i="6"/>
  <c r="AC148" i="6"/>
  <c r="AA148" i="6"/>
  <c r="Y148" i="6"/>
  <c r="V148" i="6"/>
  <c r="M148" i="6"/>
  <c r="L148" i="6"/>
  <c r="J148" i="6"/>
  <c r="H148" i="6"/>
  <c r="E148" i="6"/>
  <c r="AD147" i="6"/>
  <c r="AC147" i="6"/>
  <c r="AA147" i="6"/>
  <c r="Y147" i="6"/>
  <c r="V147" i="6"/>
  <c r="M147" i="6"/>
  <c r="L147" i="6"/>
  <c r="J147" i="6"/>
  <c r="H147" i="6"/>
  <c r="E147" i="6"/>
  <c r="AD146" i="6"/>
  <c r="AC146" i="6"/>
  <c r="AA146" i="6"/>
  <c r="Y146" i="6"/>
  <c r="V146" i="6"/>
  <c r="M146" i="6"/>
  <c r="L146" i="6"/>
  <c r="J146" i="6"/>
  <c r="H146" i="6"/>
  <c r="E146" i="6"/>
  <c r="AD145" i="6"/>
  <c r="AC145" i="6"/>
  <c r="AA145" i="6"/>
  <c r="Y145" i="6"/>
  <c r="V145" i="6"/>
  <c r="M145" i="6"/>
  <c r="L145" i="6"/>
  <c r="J145" i="6"/>
  <c r="H145" i="6"/>
  <c r="E145" i="6"/>
  <c r="AD144" i="6"/>
  <c r="AC144" i="6"/>
  <c r="AA144" i="6"/>
  <c r="Y144" i="6"/>
  <c r="V144" i="6"/>
  <c r="M144" i="6"/>
  <c r="L144" i="6"/>
  <c r="J144" i="6"/>
  <c r="H144" i="6"/>
  <c r="E144" i="6"/>
  <c r="AD143" i="6"/>
  <c r="AC143" i="6"/>
  <c r="AA143" i="6"/>
  <c r="Y143" i="6"/>
  <c r="V143" i="6"/>
  <c r="M143" i="6"/>
  <c r="L143" i="6"/>
  <c r="J143" i="6"/>
  <c r="H143" i="6"/>
  <c r="E143" i="6"/>
  <c r="AD142" i="6"/>
  <c r="AC142" i="6"/>
  <c r="AA142" i="6"/>
  <c r="Y142" i="6"/>
  <c r="V142" i="6"/>
  <c r="M142" i="6"/>
  <c r="L142" i="6"/>
  <c r="J142" i="6"/>
  <c r="H142" i="6"/>
  <c r="E142" i="6"/>
  <c r="AD141" i="6"/>
  <c r="AC141" i="6"/>
  <c r="AA141" i="6"/>
  <c r="Y141" i="6"/>
  <c r="V141" i="6"/>
  <c r="M141" i="6"/>
  <c r="L141" i="6"/>
  <c r="J141" i="6"/>
  <c r="H141" i="6"/>
  <c r="E141" i="6"/>
  <c r="AD140" i="6"/>
  <c r="AC140" i="6"/>
  <c r="AA140" i="6"/>
  <c r="Y140" i="6"/>
  <c r="V140" i="6"/>
  <c r="M140" i="6"/>
  <c r="L140" i="6"/>
  <c r="J140" i="6"/>
  <c r="H140" i="6"/>
  <c r="E140" i="6"/>
  <c r="AD139" i="6"/>
  <c r="AC139" i="6"/>
  <c r="AA139" i="6"/>
  <c r="Y139" i="6"/>
  <c r="V139" i="6"/>
  <c r="M139" i="6"/>
  <c r="L139" i="6"/>
  <c r="J139" i="6"/>
  <c r="H139" i="6"/>
  <c r="E139" i="6"/>
  <c r="AD138" i="6"/>
  <c r="AC138" i="6"/>
  <c r="AA138" i="6"/>
  <c r="Y138" i="6"/>
  <c r="V138" i="6"/>
  <c r="M138" i="6"/>
  <c r="L138" i="6"/>
  <c r="J138" i="6"/>
  <c r="H138" i="6"/>
  <c r="E138" i="6"/>
  <c r="AD137" i="6"/>
  <c r="AC137" i="6"/>
  <c r="AA137" i="6"/>
  <c r="Y137" i="6"/>
  <c r="V137" i="6"/>
  <c r="M137" i="6"/>
  <c r="L137" i="6"/>
  <c r="J137" i="6"/>
  <c r="H137" i="6"/>
  <c r="E137" i="6"/>
  <c r="AD136" i="6"/>
  <c r="AC136" i="6"/>
  <c r="AA136" i="6"/>
  <c r="Y136" i="6"/>
  <c r="V136" i="6"/>
  <c r="M136" i="6"/>
  <c r="L136" i="6"/>
  <c r="J136" i="6"/>
  <c r="H136" i="6"/>
  <c r="E136" i="6"/>
  <c r="AD135" i="6"/>
  <c r="AC135" i="6"/>
  <c r="AA135" i="6"/>
  <c r="Y135" i="6"/>
  <c r="V135" i="6"/>
  <c r="M135" i="6"/>
  <c r="L135" i="6"/>
  <c r="J135" i="6"/>
  <c r="H135" i="6"/>
  <c r="E135" i="6"/>
  <c r="AD134" i="6"/>
  <c r="AC134" i="6"/>
  <c r="AA134" i="6"/>
  <c r="Y134" i="6"/>
  <c r="V134" i="6"/>
  <c r="M134" i="6"/>
  <c r="L134" i="6"/>
  <c r="J134" i="6"/>
  <c r="H134" i="6"/>
  <c r="E134" i="6"/>
  <c r="AD133" i="6"/>
  <c r="AC133" i="6"/>
  <c r="AA133" i="6"/>
  <c r="Y133" i="6"/>
  <c r="V133" i="6"/>
  <c r="M133" i="6"/>
  <c r="L133" i="6"/>
  <c r="J133" i="6"/>
  <c r="H133" i="6"/>
  <c r="E133" i="6"/>
  <c r="AD132" i="6"/>
  <c r="AC132" i="6"/>
  <c r="AA132" i="6"/>
  <c r="Y132" i="6"/>
  <c r="V132" i="6"/>
  <c r="M132" i="6"/>
  <c r="L132" i="6"/>
  <c r="J132" i="6"/>
  <c r="H132" i="6"/>
  <c r="E132" i="6"/>
  <c r="AD131" i="6"/>
  <c r="AC131" i="6"/>
  <c r="AA131" i="6"/>
  <c r="Y131" i="6"/>
  <c r="V131" i="6"/>
  <c r="M131" i="6"/>
  <c r="L131" i="6"/>
  <c r="J131" i="6"/>
  <c r="H131" i="6"/>
  <c r="E131" i="6"/>
  <c r="AD130" i="6"/>
  <c r="AC130" i="6"/>
  <c r="AA130" i="6"/>
  <c r="Y130" i="6"/>
  <c r="V130" i="6"/>
  <c r="M130" i="6"/>
  <c r="L130" i="6"/>
  <c r="J130" i="6"/>
  <c r="H130" i="6"/>
  <c r="E130" i="6"/>
  <c r="AD129" i="6"/>
  <c r="AC129" i="6"/>
  <c r="AA129" i="6"/>
  <c r="Y129" i="6"/>
  <c r="V129" i="6"/>
  <c r="M129" i="6"/>
  <c r="L129" i="6"/>
  <c r="J129" i="6"/>
  <c r="H129" i="6"/>
  <c r="E129" i="6"/>
  <c r="AD128" i="6"/>
  <c r="AC128" i="6"/>
  <c r="AA128" i="6"/>
  <c r="Y128" i="6"/>
  <c r="V128" i="6"/>
  <c r="M128" i="6"/>
  <c r="L128" i="6"/>
  <c r="J128" i="6"/>
  <c r="H128" i="6"/>
  <c r="E128" i="6"/>
  <c r="AD127" i="6"/>
  <c r="AC127" i="6"/>
  <c r="AA127" i="6"/>
  <c r="Y127" i="6"/>
  <c r="V127" i="6"/>
  <c r="M127" i="6"/>
  <c r="L127" i="6"/>
  <c r="J127" i="6"/>
  <c r="H127" i="6"/>
  <c r="E127" i="6"/>
  <c r="AD126" i="6"/>
  <c r="AC126" i="6"/>
  <c r="AA126" i="6"/>
  <c r="Y126" i="6"/>
  <c r="V126" i="6"/>
  <c r="M126" i="6"/>
  <c r="L126" i="6"/>
  <c r="J126" i="6"/>
  <c r="H126" i="6"/>
  <c r="E126" i="6"/>
  <c r="AD125" i="6"/>
  <c r="AC125" i="6"/>
  <c r="AA125" i="6"/>
  <c r="Y125" i="6"/>
  <c r="V125" i="6"/>
  <c r="M125" i="6"/>
  <c r="L125" i="6"/>
  <c r="J125" i="6"/>
  <c r="H125" i="6"/>
  <c r="E125" i="6"/>
  <c r="AD124" i="6"/>
  <c r="AC124" i="6"/>
  <c r="AA124" i="6"/>
  <c r="Y124" i="6"/>
  <c r="V124" i="6"/>
  <c r="M124" i="6"/>
  <c r="L124" i="6"/>
  <c r="J124" i="6"/>
  <c r="H124" i="6"/>
  <c r="E124" i="6"/>
  <c r="AD123" i="6"/>
  <c r="AC123" i="6"/>
  <c r="AA123" i="6"/>
  <c r="Y123" i="6"/>
  <c r="V123" i="6"/>
  <c r="M123" i="6"/>
  <c r="L123" i="6"/>
  <c r="J123" i="6"/>
  <c r="H123" i="6"/>
  <c r="E123" i="6"/>
  <c r="AD122" i="6"/>
  <c r="AC122" i="6"/>
  <c r="AA122" i="6"/>
  <c r="Y122" i="6"/>
  <c r="V122" i="6"/>
  <c r="M122" i="6"/>
  <c r="L122" i="6"/>
  <c r="J122" i="6"/>
  <c r="H122" i="6"/>
  <c r="E122" i="6"/>
  <c r="AD121" i="6"/>
  <c r="AC121" i="6"/>
  <c r="AA121" i="6"/>
  <c r="Y121" i="6"/>
  <c r="V121" i="6"/>
  <c r="M121" i="6"/>
  <c r="L121" i="6"/>
  <c r="J121" i="6"/>
  <c r="H121" i="6"/>
  <c r="E121" i="6"/>
  <c r="AD120" i="6"/>
  <c r="AC120" i="6"/>
  <c r="AA120" i="6"/>
  <c r="Y120" i="6"/>
  <c r="V120" i="6"/>
  <c r="M120" i="6"/>
  <c r="L120" i="6"/>
  <c r="J120" i="6"/>
  <c r="H120" i="6"/>
  <c r="E120" i="6"/>
  <c r="AD119" i="6"/>
  <c r="AC119" i="6"/>
  <c r="AA119" i="6"/>
  <c r="Y119" i="6"/>
  <c r="V119" i="6"/>
  <c r="M119" i="6"/>
  <c r="L119" i="6"/>
  <c r="J119" i="6"/>
  <c r="H119" i="6"/>
  <c r="E119" i="6"/>
  <c r="AD118" i="6"/>
  <c r="AC118" i="6"/>
  <c r="AA118" i="6"/>
  <c r="Y118" i="6"/>
  <c r="V118" i="6"/>
  <c r="M118" i="6"/>
  <c r="L118" i="6"/>
  <c r="J118" i="6"/>
  <c r="H118" i="6"/>
  <c r="E118" i="6"/>
  <c r="AD117" i="6"/>
  <c r="AC117" i="6"/>
  <c r="AA117" i="6"/>
  <c r="Y117" i="6"/>
  <c r="V117" i="6"/>
  <c r="M117" i="6"/>
  <c r="L117" i="6"/>
  <c r="J117" i="6"/>
  <c r="H117" i="6"/>
  <c r="E117" i="6"/>
  <c r="AD116" i="6"/>
  <c r="AC116" i="6"/>
  <c r="AA116" i="6"/>
  <c r="Y116" i="6"/>
  <c r="V116" i="6"/>
  <c r="M116" i="6"/>
  <c r="L116" i="6"/>
  <c r="J116" i="6"/>
  <c r="H116" i="6"/>
  <c r="E116" i="6"/>
  <c r="AD115" i="6"/>
  <c r="AC115" i="6"/>
  <c r="AA115" i="6"/>
  <c r="Y115" i="6"/>
  <c r="V115" i="6"/>
  <c r="M115" i="6"/>
  <c r="L115" i="6"/>
  <c r="J115" i="6"/>
  <c r="H115" i="6"/>
  <c r="E115" i="6"/>
  <c r="AD114" i="6"/>
  <c r="AC114" i="6"/>
  <c r="AA114" i="6"/>
  <c r="Y114" i="6"/>
  <c r="V114" i="6"/>
  <c r="M114" i="6"/>
  <c r="L114" i="6"/>
  <c r="J114" i="6"/>
  <c r="H114" i="6"/>
  <c r="E114" i="6"/>
  <c r="AD113" i="6"/>
  <c r="AC113" i="6"/>
  <c r="AA113" i="6"/>
  <c r="Y113" i="6"/>
  <c r="V113" i="6"/>
  <c r="M113" i="6"/>
  <c r="L113" i="6"/>
  <c r="J113" i="6"/>
  <c r="H113" i="6"/>
  <c r="E113" i="6"/>
  <c r="AD112" i="6"/>
  <c r="AC112" i="6"/>
  <c r="AA112" i="6"/>
  <c r="Y112" i="6"/>
  <c r="V112" i="6"/>
  <c r="M112" i="6"/>
  <c r="L112" i="6"/>
  <c r="J112" i="6"/>
  <c r="H112" i="6"/>
  <c r="E112" i="6"/>
  <c r="AD111" i="6"/>
  <c r="AC111" i="6"/>
  <c r="AA111" i="6"/>
  <c r="Y111" i="6"/>
  <c r="V111" i="6"/>
  <c r="M111" i="6"/>
  <c r="L111" i="6"/>
  <c r="J111" i="6"/>
  <c r="H111" i="6"/>
  <c r="E111" i="6"/>
  <c r="AD110" i="6"/>
  <c r="AC110" i="6"/>
  <c r="AA110" i="6"/>
  <c r="Y110" i="6"/>
  <c r="V110" i="6"/>
  <c r="M110" i="6"/>
  <c r="L110" i="6"/>
  <c r="J110" i="6"/>
  <c r="H110" i="6"/>
  <c r="E110" i="6"/>
  <c r="AD109" i="6"/>
  <c r="AC109" i="6"/>
  <c r="AA109" i="6"/>
  <c r="Y109" i="6"/>
  <c r="V109" i="6"/>
  <c r="M109" i="6"/>
  <c r="L109" i="6"/>
  <c r="J109" i="6"/>
  <c r="H109" i="6"/>
  <c r="E109" i="6"/>
  <c r="AD108" i="6"/>
  <c r="AC108" i="6"/>
  <c r="AA108" i="6"/>
  <c r="Y108" i="6"/>
  <c r="V108" i="6"/>
  <c r="M108" i="6"/>
  <c r="L108" i="6"/>
  <c r="J108" i="6"/>
  <c r="H108" i="6"/>
  <c r="E108" i="6"/>
  <c r="AD107" i="6"/>
  <c r="AC107" i="6"/>
  <c r="AA107" i="6"/>
  <c r="Y107" i="6"/>
  <c r="V107" i="6"/>
  <c r="M107" i="6"/>
  <c r="L107" i="6"/>
  <c r="J107" i="6"/>
  <c r="H107" i="6"/>
  <c r="E107" i="6"/>
  <c r="AD106" i="6"/>
  <c r="AC106" i="6"/>
  <c r="AA106" i="6"/>
  <c r="Y106" i="6"/>
  <c r="V106" i="6"/>
  <c r="M106" i="6"/>
  <c r="L106" i="6"/>
  <c r="J106" i="6"/>
  <c r="H106" i="6"/>
  <c r="E106" i="6"/>
  <c r="AD105" i="6"/>
  <c r="AC105" i="6"/>
  <c r="AA105" i="6"/>
  <c r="Y105" i="6"/>
  <c r="V105" i="6"/>
  <c r="M105" i="6"/>
  <c r="L105" i="6"/>
  <c r="J105" i="6"/>
  <c r="H105" i="6"/>
  <c r="E105" i="6"/>
  <c r="AD104" i="6"/>
  <c r="AC104" i="6"/>
  <c r="AA104" i="6"/>
  <c r="Y104" i="6"/>
  <c r="V104" i="6"/>
  <c r="M104" i="6"/>
  <c r="L104" i="6"/>
  <c r="J104" i="6"/>
  <c r="H104" i="6"/>
  <c r="E104" i="6"/>
  <c r="AD103" i="6"/>
  <c r="AC103" i="6"/>
  <c r="AA103" i="6"/>
  <c r="Y103" i="6"/>
  <c r="V103" i="6"/>
  <c r="M103" i="6"/>
  <c r="L103" i="6"/>
  <c r="J103" i="6"/>
  <c r="H103" i="6"/>
  <c r="E103" i="6"/>
  <c r="AD102" i="6"/>
  <c r="AC102" i="6"/>
  <c r="AA102" i="6"/>
  <c r="Y102" i="6"/>
  <c r="V102" i="6"/>
  <c r="M102" i="6"/>
  <c r="L102" i="6"/>
  <c r="J102" i="6"/>
  <c r="H102" i="6"/>
  <c r="E102" i="6"/>
  <c r="AD101" i="6"/>
  <c r="AC101" i="6"/>
  <c r="AA101" i="6"/>
  <c r="Y101" i="6"/>
  <c r="V101" i="6"/>
  <c r="M101" i="6"/>
  <c r="L101" i="6"/>
  <c r="J101" i="6"/>
  <c r="H101" i="6"/>
  <c r="E101" i="6"/>
  <c r="AD100" i="6"/>
  <c r="AC100" i="6"/>
  <c r="AA100" i="6"/>
  <c r="Y100" i="6"/>
  <c r="V100" i="6"/>
  <c r="M100" i="6"/>
  <c r="L100" i="6"/>
  <c r="J100" i="6"/>
  <c r="H100" i="6"/>
  <c r="E100" i="6"/>
  <c r="AD99" i="6"/>
  <c r="AC99" i="6"/>
  <c r="AA99" i="6"/>
  <c r="Y99" i="6"/>
  <c r="V99" i="6"/>
  <c r="M99" i="6"/>
  <c r="L99" i="6"/>
  <c r="J99" i="6"/>
  <c r="H99" i="6"/>
  <c r="E99" i="6"/>
  <c r="AD98" i="6"/>
  <c r="AC98" i="6"/>
  <c r="AA98" i="6"/>
  <c r="Y98" i="6"/>
  <c r="V98" i="6"/>
  <c r="M98" i="6"/>
  <c r="L98" i="6"/>
  <c r="J98" i="6"/>
  <c r="H98" i="6"/>
  <c r="E98" i="6"/>
  <c r="AD97" i="6"/>
  <c r="AC97" i="6"/>
  <c r="AA97" i="6"/>
  <c r="Y97" i="6"/>
  <c r="V97" i="6"/>
  <c r="M97" i="6"/>
  <c r="L97" i="6"/>
  <c r="J97" i="6"/>
  <c r="H97" i="6"/>
  <c r="E97" i="6"/>
  <c r="AD96" i="6"/>
  <c r="AC96" i="6"/>
  <c r="AA96" i="6"/>
  <c r="Y96" i="6"/>
  <c r="V96" i="6"/>
  <c r="M96" i="6"/>
  <c r="L96" i="6"/>
  <c r="J96" i="6"/>
  <c r="H96" i="6"/>
  <c r="E96" i="6"/>
  <c r="AD95" i="6"/>
  <c r="AC95" i="6"/>
  <c r="AA95" i="6"/>
  <c r="Y95" i="6"/>
  <c r="V95" i="6"/>
  <c r="M95" i="6"/>
  <c r="L95" i="6"/>
  <c r="J95" i="6"/>
  <c r="H95" i="6"/>
  <c r="E95" i="6"/>
  <c r="AD94" i="6"/>
  <c r="AC94" i="6"/>
  <c r="AA94" i="6"/>
  <c r="Y94" i="6"/>
  <c r="V94" i="6"/>
  <c r="M94" i="6"/>
  <c r="L94" i="6"/>
  <c r="J94" i="6"/>
  <c r="H94" i="6"/>
  <c r="E94" i="6"/>
  <c r="AD93" i="6"/>
  <c r="AC93" i="6"/>
  <c r="AA93" i="6"/>
  <c r="Y93" i="6"/>
  <c r="V93" i="6"/>
  <c r="M93" i="6"/>
  <c r="L93" i="6"/>
  <c r="J93" i="6"/>
  <c r="H93" i="6"/>
  <c r="E93" i="6"/>
  <c r="AD92" i="6"/>
  <c r="AC92" i="6"/>
  <c r="AA92" i="6"/>
  <c r="Y92" i="6"/>
  <c r="V92" i="6"/>
  <c r="M92" i="6"/>
  <c r="L92" i="6"/>
  <c r="J92" i="6"/>
  <c r="H92" i="6"/>
  <c r="E92" i="6"/>
  <c r="AD91" i="6"/>
  <c r="AC91" i="6"/>
  <c r="AA91" i="6"/>
  <c r="Y91" i="6"/>
  <c r="V91" i="6"/>
  <c r="M91" i="6"/>
  <c r="L91" i="6"/>
  <c r="J91" i="6"/>
  <c r="H91" i="6"/>
  <c r="E91" i="6"/>
  <c r="AD90" i="6"/>
  <c r="AC90" i="6"/>
  <c r="AA90" i="6"/>
  <c r="Y90" i="6"/>
  <c r="V90" i="6"/>
  <c r="M90" i="6"/>
  <c r="L90" i="6"/>
  <c r="J90" i="6"/>
  <c r="H90" i="6"/>
  <c r="E90" i="6"/>
  <c r="AD89" i="6"/>
  <c r="AC89" i="6"/>
  <c r="AA89" i="6"/>
  <c r="Y89" i="6"/>
  <c r="V89" i="6"/>
  <c r="M89" i="6"/>
  <c r="L89" i="6"/>
  <c r="J89" i="6"/>
  <c r="H89" i="6"/>
  <c r="E89" i="6"/>
  <c r="AD88" i="6"/>
  <c r="AC88" i="6"/>
  <c r="AA88" i="6"/>
  <c r="Y88" i="6"/>
  <c r="V88" i="6"/>
  <c r="M88" i="6"/>
  <c r="L88" i="6"/>
  <c r="J88" i="6"/>
  <c r="H88" i="6"/>
  <c r="E88" i="6"/>
  <c r="AD87" i="6"/>
  <c r="AC87" i="6"/>
  <c r="AA87" i="6"/>
  <c r="Y87" i="6"/>
  <c r="V87" i="6"/>
  <c r="M87" i="6"/>
  <c r="L87" i="6"/>
  <c r="J87" i="6"/>
  <c r="H87" i="6"/>
  <c r="E87" i="6"/>
  <c r="AD86" i="6"/>
  <c r="AC86" i="6"/>
  <c r="AA86" i="6"/>
  <c r="Y86" i="6"/>
  <c r="V86" i="6"/>
  <c r="M86" i="6"/>
  <c r="L86" i="6"/>
  <c r="J86" i="6"/>
  <c r="H86" i="6"/>
  <c r="E86" i="6"/>
  <c r="AD85" i="6"/>
  <c r="AC85" i="6"/>
  <c r="AA85" i="6"/>
  <c r="Y85" i="6"/>
  <c r="V85" i="6"/>
  <c r="M85" i="6"/>
  <c r="L85" i="6"/>
  <c r="J85" i="6"/>
  <c r="H85" i="6"/>
  <c r="E85" i="6"/>
  <c r="AD84" i="6"/>
  <c r="AC84" i="6"/>
  <c r="AA84" i="6"/>
  <c r="Y84" i="6"/>
  <c r="V84" i="6"/>
  <c r="M84" i="6"/>
  <c r="L84" i="6"/>
  <c r="J84" i="6"/>
  <c r="H84" i="6"/>
  <c r="E84" i="6"/>
  <c r="AD83" i="6"/>
  <c r="AC83" i="6"/>
  <c r="AA83" i="6"/>
  <c r="Y83" i="6"/>
  <c r="V83" i="6"/>
  <c r="M83" i="6"/>
  <c r="L83" i="6"/>
  <c r="J83" i="6"/>
  <c r="H83" i="6"/>
  <c r="E83" i="6"/>
  <c r="AD82" i="6"/>
  <c r="AC82" i="6"/>
  <c r="AA82" i="6"/>
  <c r="Y82" i="6"/>
  <c r="V82" i="6"/>
  <c r="M82" i="6"/>
  <c r="L82" i="6"/>
  <c r="J82" i="6"/>
  <c r="H82" i="6"/>
  <c r="E82" i="6"/>
  <c r="AD81" i="6"/>
  <c r="AC81" i="6"/>
  <c r="AA81" i="6"/>
  <c r="Y81" i="6"/>
  <c r="V81" i="6"/>
  <c r="M81" i="6"/>
  <c r="L81" i="6"/>
  <c r="J81" i="6"/>
  <c r="H81" i="6"/>
  <c r="E81" i="6"/>
  <c r="AD80" i="6"/>
  <c r="AC80" i="6"/>
  <c r="AA80" i="6"/>
  <c r="Y80" i="6"/>
  <c r="V80" i="6"/>
  <c r="M80" i="6"/>
  <c r="L80" i="6"/>
  <c r="J80" i="6"/>
  <c r="H80" i="6"/>
  <c r="E80" i="6"/>
  <c r="AD79" i="6"/>
  <c r="AC79" i="6"/>
  <c r="AA79" i="6"/>
  <c r="Y79" i="6"/>
  <c r="V79" i="6"/>
  <c r="M79" i="6"/>
  <c r="L79" i="6"/>
  <c r="J79" i="6"/>
  <c r="H79" i="6"/>
  <c r="E79" i="6"/>
  <c r="AD78" i="6"/>
  <c r="AC78" i="6"/>
  <c r="AA78" i="6"/>
  <c r="Y78" i="6"/>
  <c r="V78" i="6"/>
  <c r="M78" i="6"/>
  <c r="L78" i="6"/>
  <c r="J78" i="6"/>
  <c r="H78" i="6"/>
  <c r="E78" i="6"/>
  <c r="AD77" i="6"/>
  <c r="AC77" i="6"/>
  <c r="AA77" i="6"/>
  <c r="Y77" i="6"/>
  <c r="V77" i="6"/>
  <c r="M77" i="6"/>
  <c r="L77" i="6"/>
  <c r="J77" i="6"/>
  <c r="H77" i="6"/>
  <c r="E77" i="6"/>
  <c r="AD76" i="6"/>
  <c r="AC76" i="6"/>
  <c r="AA76" i="6"/>
  <c r="Y76" i="6"/>
  <c r="V76" i="6"/>
  <c r="M76" i="6"/>
  <c r="L76" i="6"/>
  <c r="J76" i="6"/>
  <c r="H76" i="6"/>
  <c r="E76" i="6"/>
  <c r="AD75" i="6"/>
  <c r="AC75" i="6"/>
  <c r="AA75" i="6"/>
  <c r="Y75" i="6"/>
  <c r="V75" i="6"/>
  <c r="M75" i="6"/>
  <c r="L75" i="6"/>
  <c r="J75" i="6"/>
  <c r="H75" i="6"/>
  <c r="E75" i="6"/>
  <c r="AD74" i="6"/>
  <c r="AC74" i="6"/>
  <c r="AA74" i="6"/>
  <c r="Y74" i="6"/>
  <c r="V74" i="6"/>
  <c r="M74" i="6"/>
  <c r="L74" i="6"/>
  <c r="J74" i="6"/>
  <c r="H74" i="6"/>
  <c r="E74" i="6"/>
  <c r="AD73" i="6"/>
  <c r="AC73" i="6"/>
  <c r="AA73" i="6"/>
  <c r="Y73" i="6"/>
  <c r="V73" i="6"/>
  <c r="M73" i="6"/>
  <c r="L73" i="6"/>
  <c r="J73" i="6"/>
  <c r="H73" i="6"/>
  <c r="E73" i="6"/>
  <c r="AD72" i="6"/>
  <c r="AC72" i="6"/>
  <c r="AA72" i="6"/>
  <c r="Y72" i="6"/>
  <c r="V72" i="6"/>
  <c r="M72" i="6"/>
  <c r="L72" i="6"/>
  <c r="J72" i="6"/>
  <c r="H72" i="6"/>
  <c r="E72" i="6"/>
  <c r="AD71" i="6"/>
  <c r="AC71" i="6"/>
  <c r="AA71" i="6"/>
  <c r="Y71" i="6"/>
  <c r="V71" i="6"/>
  <c r="M71" i="6"/>
  <c r="L71" i="6"/>
  <c r="J71" i="6"/>
  <c r="H71" i="6"/>
  <c r="E71" i="6"/>
  <c r="AD70" i="6"/>
  <c r="AC70" i="6"/>
  <c r="AA70" i="6"/>
  <c r="Y70" i="6"/>
  <c r="V70" i="6"/>
  <c r="M70" i="6"/>
  <c r="L70" i="6"/>
  <c r="J70" i="6"/>
  <c r="H70" i="6"/>
  <c r="E70" i="6"/>
  <c r="AD69" i="6"/>
  <c r="AC69" i="6"/>
  <c r="AA69" i="6"/>
  <c r="Y69" i="6"/>
  <c r="V69" i="6"/>
  <c r="M69" i="6"/>
  <c r="L69" i="6"/>
  <c r="J69" i="6"/>
  <c r="H69" i="6"/>
  <c r="E69" i="6"/>
  <c r="AD68" i="6"/>
  <c r="AC68" i="6"/>
  <c r="AA68" i="6"/>
  <c r="Y68" i="6"/>
  <c r="V68" i="6"/>
  <c r="M68" i="6"/>
  <c r="L68" i="6"/>
  <c r="J68" i="6"/>
  <c r="H68" i="6"/>
  <c r="E68" i="6"/>
  <c r="AD67" i="6"/>
  <c r="AC67" i="6"/>
  <c r="AA67" i="6"/>
  <c r="Y67" i="6"/>
  <c r="V67" i="6"/>
  <c r="M67" i="6"/>
  <c r="L67" i="6"/>
  <c r="J67" i="6"/>
  <c r="H67" i="6"/>
  <c r="E67" i="6"/>
  <c r="AD66" i="6"/>
  <c r="AC66" i="6"/>
  <c r="AA66" i="6"/>
  <c r="Y66" i="6"/>
  <c r="V66" i="6"/>
  <c r="M66" i="6"/>
  <c r="L66" i="6"/>
  <c r="J66" i="6"/>
  <c r="H66" i="6"/>
  <c r="E66" i="6"/>
  <c r="AD65" i="6"/>
  <c r="AC65" i="6"/>
  <c r="AA65" i="6"/>
  <c r="Y65" i="6"/>
  <c r="V65" i="6"/>
  <c r="M65" i="6"/>
  <c r="L65" i="6"/>
  <c r="J65" i="6"/>
  <c r="H65" i="6"/>
  <c r="E65" i="6"/>
  <c r="AD64" i="6"/>
  <c r="AC64" i="6"/>
  <c r="AA64" i="6"/>
  <c r="Y64" i="6"/>
  <c r="V64" i="6"/>
  <c r="M64" i="6"/>
  <c r="L64" i="6"/>
  <c r="J64" i="6"/>
  <c r="H64" i="6"/>
  <c r="E64" i="6"/>
  <c r="AD63" i="6"/>
  <c r="AC63" i="6"/>
  <c r="AA63" i="6"/>
  <c r="Y63" i="6"/>
  <c r="V63" i="6"/>
  <c r="M63" i="6"/>
  <c r="L63" i="6"/>
  <c r="J63" i="6"/>
  <c r="H63" i="6"/>
  <c r="E63" i="6"/>
  <c r="AD62" i="6"/>
  <c r="AC62" i="6"/>
  <c r="AA62" i="6"/>
  <c r="Y62" i="6"/>
  <c r="V62" i="6"/>
  <c r="M62" i="6"/>
  <c r="L62" i="6"/>
  <c r="J62" i="6"/>
  <c r="H62" i="6"/>
  <c r="E62" i="6"/>
  <c r="AD61" i="6"/>
  <c r="AC61" i="6"/>
  <c r="AA61" i="6"/>
  <c r="Y61" i="6"/>
  <c r="V61" i="6"/>
  <c r="M61" i="6"/>
  <c r="L61" i="6"/>
  <c r="J61" i="6"/>
  <c r="H61" i="6"/>
  <c r="E61" i="6"/>
  <c r="AD60" i="6"/>
  <c r="AC60" i="6"/>
  <c r="AA60" i="6"/>
  <c r="Y60" i="6"/>
  <c r="V60" i="6"/>
  <c r="M60" i="6"/>
  <c r="L60" i="6"/>
  <c r="J60" i="6"/>
  <c r="H60" i="6"/>
  <c r="E60" i="6"/>
  <c r="AD59" i="6"/>
  <c r="AC59" i="6"/>
  <c r="AA59" i="6"/>
  <c r="Y59" i="6"/>
  <c r="V59" i="6"/>
  <c r="M59" i="6"/>
  <c r="L59" i="6"/>
  <c r="J59" i="6"/>
  <c r="H59" i="6"/>
  <c r="E59" i="6"/>
  <c r="AD58" i="6"/>
  <c r="AC58" i="6"/>
  <c r="AA58" i="6"/>
  <c r="Y58" i="6"/>
  <c r="V58" i="6"/>
  <c r="M58" i="6"/>
  <c r="L58" i="6"/>
  <c r="J58" i="6"/>
  <c r="H58" i="6"/>
  <c r="E58" i="6"/>
  <c r="AD57" i="6"/>
  <c r="AC57" i="6"/>
  <c r="AA57" i="6"/>
  <c r="Y57" i="6"/>
  <c r="V57" i="6"/>
  <c r="M57" i="6"/>
  <c r="L57" i="6"/>
  <c r="J57" i="6"/>
  <c r="H57" i="6"/>
  <c r="E57" i="6"/>
  <c r="V56" i="6"/>
  <c r="V55" i="6"/>
  <c r="V54" i="6"/>
  <c r="V53" i="6"/>
  <c r="V52" i="6"/>
  <c r="V51" i="6"/>
  <c r="V50" i="6"/>
  <c r="V49" i="6"/>
  <c r="V48" i="6"/>
  <c r="V47" i="6"/>
  <c r="V46" i="6"/>
  <c r="V45" i="6"/>
  <c r="V44" i="6"/>
  <c r="V43" i="6"/>
  <c r="V42" i="6"/>
  <c r="V41" i="6"/>
  <c r="V40" i="6"/>
  <c r="V39" i="6"/>
  <c r="V38" i="6"/>
  <c r="V37" i="6"/>
  <c r="V36" i="6"/>
  <c r="V35" i="6"/>
  <c r="V34" i="6"/>
  <c r="V33" i="6"/>
  <c r="V32" i="6"/>
  <c r="V31" i="6"/>
  <c r="V30" i="6"/>
  <c r="V29" i="6"/>
  <c r="V28" i="6"/>
  <c r="V27" i="6"/>
  <c r="V26" i="6"/>
  <c r="V25" i="6"/>
  <c r="V24" i="6"/>
  <c r="V23" i="6"/>
  <c r="V22" i="6"/>
  <c r="V21" i="6"/>
  <c r="V20" i="6"/>
  <c r="V19" i="6"/>
  <c r="V18" i="6"/>
  <c r="V17" i="6"/>
  <c r="V16" i="6"/>
  <c r="V15" i="6"/>
  <c r="V14" i="6"/>
  <c r="V13" i="6"/>
  <c r="V12" i="6"/>
  <c r="V11" i="6"/>
  <c r="V10" i="6"/>
  <c r="V9" i="6"/>
  <c r="V8" i="6"/>
  <c r="V7" i="6"/>
  <c r="V6" i="6"/>
  <c r="V5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AG30" i="4" l="1"/>
  <c r="P31" i="4"/>
  <c r="AG32" i="4"/>
  <c r="P29" i="4"/>
  <c r="P27" i="4"/>
  <c r="AG28" i="4"/>
  <c r="P33" i="4"/>
  <c r="P25" i="4"/>
  <c r="AG26" i="4"/>
  <c r="AG25" i="4"/>
  <c r="AG27" i="4"/>
  <c r="AG29" i="4"/>
  <c r="AG31" i="4"/>
  <c r="AG33" i="4"/>
  <c r="P26" i="4"/>
  <c r="P28" i="4"/>
  <c r="P30" i="4"/>
  <c r="P32" i="4"/>
  <c r="N180" i="4"/>
  <c r="AE180" i="4"/>
  <c r="O180" i="4"/>
  <c r="AF180" i="4"/>
  <c r="N176" i="4"/>
  <c r="AE176" i="4"/>
  <c r="N177" i="4"/>
  <c r="AE177" i="4"/>
  <c r="N178" i="4"/>
  <c r="AE178" i="4"/>
  <c r="N179" i="4"/>
  <c r="AE179" i="4"/>
  <c r="O176" i="4"/>
  <c r="AF176" i="4"/>
  <c r="O177" i="4"/>
  <c r="AF177" i="4"/>
  <c r="O178" i="4"/>
  <c r="AF178" i="4"/>
  <c r="O179" i="4"/>
  <c r="AF179" i="4"/>
  <c r="N168" i="4"/>
  <c r="AE168" i="4"/>
  <c r="N169" i="4"/>
  <c r="AE169" i="4"/>
  <c r="N170" i="4"/>
  <c r="AE170" i="4"/>
  <c r="N171" i="4"/>
  <c r="AE171" i="4"/>
  <c r="N172" i="4"/>
  <c r="AE172" i="4"/>
  <c r="N173" i="4"/>
  <c r="AE173" i="4"/>
  <c r="N174" i="4"/>
  <c r="AE174" i="4"/>
  <c r="N175" i="4"/>
  <c r="AE175" i="4"/>
  <c r="O168" i="4"/>
  <c r="AF168" i="4"/>
  <c r="O169" i="4"/>
  <c r="AF169" i="4"/>
  <c r="O170" i="4"/>
  <c r="AF170" i="4"/>
  <c r="O171" i="4"/>
  <c r="AF171" i="4"/>
  <c r="O172" i="4"/>
  <c r="AF172" i="4"/>
  <c r="O173" i="4"/>
  <c r="AF173" i="4"/>
  <c r="O174" i="4"/>
  <c r="AF174" i="4"/>
  <c r="O175" i="4"/>
  <c r="AF175" i="4"/>
  <c r="N160" i="4"/>
  <c r="AE160" i="4"/>
  <c r="N161" i="4"/>
  <c r="AE161" i="4"/>
  <c r="N162" i="4"/>
  <c r="AE162" i="4"/>
  <c r="N163" i="4"/>
  <c r="AE163" i="4"/>
  <c r="N164" i="4"/>
  <c r="AE164" i="4"/>
  <c r="N165" i="4"/>
  <c r="AE165" i="4"/>
  <c r="N166" i="4"/>
  <c r="AE166" i="4"/>
  <c r="N167" i="4"/>
  <c r="O160" i="4"/>
  <c r="AF160" i="4"/>
  <c r="O161" i="4"/>
  <c r="AF161" i="4"/>
  <c r="O162" i="4"/>
  <c r="AF162" i="4"/>
  <c r="O163" i="4"/>
  <c r="AF163" i="4"/>
  <c r="O164" i="4"/>
  <c r="AF164" i="4"/>
  <c r="O165" i="4"/>
  <c r="AF165" i="4"/>
  <c r="O166" i="4"/>
  <c r="AF166" i="4"/>
  <c r="O167" i="4"/>
  <c r="AF167" i="4"/>
  <c r="AE167" i="4"/>
  <c r="N152" i="4"/>
  <c r="AE152" i="4"/>
  <c r="N153" i="4"/>
  <c r="AE153" i="4"/>
  <c r="N154" i="4"/>
  <c r="AE154" i="4"/>
  <c r="N155" i="4"/>
  <c r="AE155" i="4"/>
  <c r="N156" i="4"/>
  <c r="AE156" i="4"/>
  <c r="N157" i="4"/>
  <c r="AE157" i="4"/>
  <c r="N158" i="4"/>
  <c r="AE158" i="4"/>
  <c r="N159" i="4"/>
  <c r="AE159" i="4"/>
  <c r="O152" i="4"/>
  <c r="AF152" i="4"/>
  <c r="O153" i="4"/>
  <c r="AF153" i="4"/>
  <c r="O154" i="4"/>
  <c r="AF154" i="4"/>
  <c r="O155" i="4"/>
  <c r="AF155" i="4"/>
  <c r="O156" i="4"/>
  <c r="AF156" i="4"/>
  <c r="O157" i="4"/>
  <c r="AF157" i="4"/>
  <c r="O158" i="4"/>
  <c r="AF158" i="4"/>
  <c r="O159" i="4"/>
  <c r="AF159" i="4"/>
  <c r="N144" i="4"/>
  <c r="N145" i="4"/>
  <c r="AE145" i="4"/>
  <c r="AE146" i="4"/>
  <c r="N147" i="4"/>
  <c r="AE147" i="4"/>
  <c r="N148" i="4"/>
  <c r="AE148" i="4"/>
  <c r="N149" i="4"/>
  <c r="AE149" i="4"/>
  <c r="N150" i="4"/>
  <c r="AE150" i="4"/>
  <c r="N151" i="4"/>
  <c r="O144" i="4"/>
  <c r="AF144" i="4"/>
  <c r="O145" i="4"/>
  <c r="AF145" i="4"/>
  <c r="O146" i="4"/>
  <c r="AF146" i="4"/>
  <c r="O147" i="4"/>
  <c r="AF147" i="4"/>
  <c r="O148" i="4"/>
  <c r="AF148" i="4"/>
  <c r="O149" i="4"/>
  <c r="AF149" i="4"/>
  <c r="O150" i="4"/>
  <c r="AF150" i="4"/>
  <c r="O151" i="4"/>
  <c r="AE144" i="4"/>
  <c r="N146" i="4"/>
  <c r="AE151" i="4"/>
  <c r="AF151" i="4"/>
  <c r="N136" i="4"/>
  <c r="AE136" i="4"/>
  <c r="N137" i="4"/>
  <c r="AE137" i="4"/>
  <c r="N138" i="4"/>
  <c r="AE138" i="4"/>
  <c r="N139" i="4"/>
  <c r="AE139" i="4"/>
  <c r="N140" i="4"/>
  <c r="AE140" i="4"/>
  <c r="N141" i="4"/>
  <c r="AE141" i="4"/>
  <c r="N142" i="4"/>
  <c r="AE142" i="4"/>
  <c r="AE143" i="4"/>
  <c r="O136" i="4"/>
  <c r="AF136" i="4"/>
  <c r="O137" i="4"/>
  <c r="AF137" i="4"/>
  <c r="O138" i="4"/>
  <c r="AF138" i="4"/>
  <c r="O139" i="4"/>
  <c r="AF139" i="4"/>
  <c r="O140" i="4"/>
  <c r="AF140" i="4"/>
  <c r="O141" i="4"/>
  <c r="AF141" i="4"/>
  <c r="O142" i="4"/>
  <c r="AF142" i="4"/>
  <c r="O143" i="4"/>
  <c r="AF143" i="4"/>
  <c r="N143" i="4"/>
  <c r="N128" i="4"/>
  <c r="AE128" i="4"/>
  <c r="N129" i="4"/>
  <c r="AE129" i="4"/>
  <c r="N130" i="4"/>
  <c r="AE130" i="4"/>
  <c r="N131" i="4"/>
  <c r="AE131" i="4"/>
  <c r="N132" i="4"/>
  <c r="AE132" i="4"/>
  <c r="N133" i="4"/>
  <c r="AE133" i="4"/>
  <c r="N134" i="4"/>
  <c r="AE134" i="4"/>
  <c r="N135" i="4"/>
  <c r="AE135" i="4"/>
  <c r="O128" i="4"/>
  <c r="AF128" i="4"/>
  <c r="O129" i="4"/>
  <c r="AF129" i="4"/>
  <c r="O130" i="4"/>
  <c r="AF130" i="4"/>
  <c r="O131" i="4"/>
  <c r="AF131" i="4"/>
  <c r="O132" i="4"/>
  <c r="AF132" i="4"/>
  <c r="O133" i="4"/>
  <c r="AF133" i="4"/>
  <c r="O134" i="4"/>
  <c r="AF134" i="4"/>
  <c r="O135" i="4"/>
  <c r="AF135" i="4"/>
  <c r="N122" i="4"/>
  <c r="AE122" i="4"/>
  <c r="N123" i="4"/>
  <c r="AE123" i="4"/>
  <c r="N124" i="4"/>
  <c r="AE124" i="4"/>
  <c r="N125" i="4"/>
  <c r="AE125" i="4"/>
  <c r="N126" i="4"/>
  <c r="AE126" i="4"/>
  <c r="N127" i="4"/>
  <c r="AE127" i="4"/>
  <c r="O122" i="4"/>
  <c r="AF122" i="4"/>
  <c r="O123" i="4"/>
  <c r="AF123" i="4"/>
  <c r="O124" i="4"/>
  <c r="AF124" i="4"/>
  <c r="O125" i="4"/>
  <c r="AF125" i="4"/>
  <c r="O126" i="4"/>
  <c r="AF126" i="4"/>
  <c r="O127" i="4"/>
  <c r="AF127" i="4"/>
  <c r="N114" i="4"/>
  <c r="AE114" i="4"/>
  <c r="N115" i="4"/>
  <c r="AE115" i="4"/>
  <c r="N116" i="4"/>
  <c r="AE116" i="4"/>
  <c r="N117" i="4"/>
  <c r="AE117" i="4"/>
  <c r="N118" i="4"/>
  <c r="AE118" i="4"/>
  <c r="N119" i="4"/>
  <c r="AE119" i="4"/>
  <c r="N120" i="4"/>
  <c r="AE120" i="4"/>
  <c r="N121" i="4"/>
  <c r="AE121" i="4"/>
  <c r="O114" i="4"/>
  <c r="AF114" i="4"/>
  <c r="O115" i="4"/>
  <c r="AF115" i="4"/>
  <c r="O116" i="4"/>
  <c r="AF116" i="4"/>
  <c r="O117" i="4"/>
  <c r="AF117" i="4"/>
  <c r="O118" i="4"/>
  <c r="AF118" i="4"/>
  <c r="O119" i="4"/>
  <c r="AF119" i="4"/>
  <c r="O120" i="4"/>
  <c r="AF120" i="4"/>
  <c r="O121" i="4"/>
  <c r="AF121" i="4"/>
  <c r="N106" i="4"/>
  <c r="AE106" i="4"/>
  <c r="N107" i="4"/>
  <c r="AE107" i="4"/>
  <c r="N108" i="4"/>
  <c r="AE108" i="4"/>
  <c r="N109" i="4"/>
  <c r="AE109" i="4"/>
  <c r="N110" i="4"/>
  <c r="AE110" i="4"/>
  <c r="N111" i="4"/>
  <c r="AE111" i="4"/>
  <c r="N112" i="4"/>
  <c r="AE112" i="4"/>
  <c r="N113" i="4"/>
  <c r="AE113" i="4"/>
  <c r="O106" i="4"/>
  <c r="AF106" i="4"/>
  <c r="O107" i="4"/>
  <c r="AF107" i="4"/>
  <c r="O108" i="4"/>
  <c r="AF108" i="4"/>
  <c r="O109" i="4"/>
  <c r="AF109" i="4"/>
  <c r="O110" i="4"/>
  <c r="AF110" i="4"/>
  <c r="O111" i="4"/>
  <c r="AF111" i="4"/>
  <c r="O112" i="4"/>
  <c r="AF112" i="4"/>
  <c r="O113" i="4"/>
  <c r="AF113" i="4"/>
  <c r="N98" i="4"/>
  <c r="AE98" i="4"/>
  <c r="N99" i="4"/>
  <c r="AE99" i="4"/>
  <c r="N100" i="4"/>
  <c r="AE100" i="4"/>
  <c r="N101" i="4"/>
  <c r="AE101" i="4"/>
  <c r="N102" i="4"/>
  <c r="AE102" i="4"/>
  <c r="N103" i="4"/>
  <c r="AE103" i="4"/>
  <c r="N104" i="4"/>
  <c r="AE104" i="4"/>
  <c r="N105" i="4"/>
  <c r="AE105" i="4"/>
  <c r="O98" i="4"/>
  <c r="AF98" i="4"/>
  <c r="O99" i="4"/>
  <c r="AF99" i="4"/>
  <c r="O100" i="4"/>
  <c r="AF100" i="4"/>
  <c r="O101" i="4"/>
  <c r="AF101" i="4"/>
  <c r="O102" i="4"/>
  <c r="AF102" i="4"/>
  <c r="O103" i="4"/>
  <c r="AF103" i="4"/>
  <c r="O104" i="4"/>
  <c r="AF104" i="4"/>
  <c r="O105" i="4"/>
  <c r="AF105" i="4"/>
  <c r="N90" i="4"/>
  <c r="AE90" i="4"/>
  <c r="N91" i="4"/>
  <c r="AE91" i="4"/>
  <c r="N92" i="4"/>
  <c r="AE92" i="4"/>
  <c r="N93" i="4"/>
  <c r="AE93" i="4"/>
  <c r="N94" i="4"/>
  <c r="AE94" i="4"/>
  <c r="N95" i="4"/>
  <c r="AE95" i="4"/>
  <c r="N96" i="4"/>
  <c r="AE96" i="4"/>
  <c r="N97" i="4"/>
  <c r="AE97" i="4"/>
  <c r="O90" i="4"/>
  <c r="AF90" i="4"/>
  <c r="O91" i="4"/>
  <c r="AF91" i="4"/>
  <c r="O92" i="4"/>
  <c r="AF92" i="4"/>
  <c r="O93" i="4"/>
  <c r="AF93" i="4"/>
  <c r="O94" i="4"/>
  <c r="AF94" i="4"/>
  <c r="O95" i="4"/>
  <c r="AF95" i="4"/>
  <c r="O96" i="4"/>
  <c r="AF96" i="4"/>
  <c r="O97" i="4"/>
  <c r="AF97" i="4"/>
  <c r="N82" i="4"/>
  <c r="AE82" i="4"/>
  <c r="N83" i="4"/>
  <c r="AE83" i="4"/>
  <c r="N84" i="4"/>
  <c r="AE84" i="4"/>
  <c r="N85" i="4"/>
  <c r="AE85" i="4"/>
  <c r="N86" i="4"/>
  <c r="AE86" i="4"/>
  <c r="N87" i="4"/>
  <c r="AE87" i="4"/>
  <c r="N88" i="4"/>
  <c r="AE88" i="4"/>
  <c r="N89" i="4"/>
  <c r="AE89" i="4"/>
  <c r="O82" i="4"/>
  <c r="AF82" i="4"/>
  <c r="O83" i="4"/>
  <c r="AF83" i="4"/>
  <c r="O84" i="4"/>
  <c r="AF84" i="4"/>
  <c r="O85" i="4"/>
  <c r="AF85" i="4"/>
  <c r="O86" i="4"/>
  <c r="AF86" i="4"/>
  <c r="O87" i="4"/>
  <c r="AF87" i="4"/>
  <c r="O88" i="4"/>
  <c r="AF88" i="4"/>
  <c r="O89" i="4"/>
  <c r="AF89" i="4"/>
  <c r="N74" i="4"/>
  <c r="AE74" i="4"/>
  <c r="N75" i="4"/>
  <c r="AE75" i="4"/>
  <c r="N76" i="4"/>
  <c r="AE76" i="4"/>
  <c r="N77" i="4"/>
  <c r="AE77" i="4"/>
  <c r="N78" i="4"/>
  <c r="AE78" i="4"/>
  <c r="N79" i="4"/>
  <c r="AE79" i="4"/>
  <c r="N80" i="4"/>
  <c r="AE80" i="4"/>
  <c r="N81" i="4"/>
  <c r="AE81" i="4"/>
  <c r="O74" i="4"/>
  <c r="AF74" i="4"/>
  <c r="O75" i="4"/>
  <c r="AF75" i="4"/>
  <c r="O76" i="4"/>
  <c r="AF76" i="4"/>
  <c r="O77" i="4"/>
  <c r="AF77" i="4"/>
  <c r="O78" i="4"/>
  <c r="AF78" i="4"/>
  <c r="O79" i="4"/>
  <c r="AF79" i="4"/>
  <c r="O80" i="4"/>
  <c r="AF80" i="4"/>
  <c r="O81" i="4"/>
  <c r="AF81" i="4"/>
  <c r="AE72" i="4"/>
  <c r="N66" i="4"/>
  <c r="AE66" i="4"/>
  <c r="N67" i="4"/>
  <c r="AE67" i="4"/>
  <c r="N68" i="4"/>
  <c r="AE68" i="4"/>
  <c r="N69" i="4"/>
  <c r="AE69" i="4"/>
  <c r="N70" i="4"/>
  <c r="AE70" i="4"/>
  <c r="N71" i="4"/>
  <c r="AE71" i="4"/>
  <c r="N72" i="4"/>
  <c r="N73" i="4"/>
  <c r="AE73" i="4"/>
  <c r="O66" i="4"/>
  <c r="AF66" i="4"/>
  <c r="O67" i="4"/>
  <c r="AF67" i="4"/>
  <c r="O68" i="4"/>
  <c r="AF68" i="4"/>
  <c r="O69" i="4"/>
  <c r="AF69" i="4"/>
  <c r="O70" i="4"/>
  <c r="AF70" i="4"/>
  <c r="O71" i="4"/>
  <c r="AF71" i="4"/>
  <c r="O72" i="4"/>
  <c r="AF72" i="4"/>
  <c r="O73" i="4"/>
  <c r="AF73" i="4"/>
  <c r="N58" i="4"/>
  <c r="AE58" i="4"/>
  <c r="N59" i="4"/>
  <c r="AE59" i="4"/>
  <c r="N60" i="4"/>
  <c r="AE60" i="4"/>
  <c r="N61" i="4"/>
  <c r="AE61" i="4"/>
  <c r="N62" i="4"/>
  <c r="AE62" i="4"/>
  <c r="N63" i="4"/>
  <c r="AE63" i="4"/>
  <c r="N64" i="4"/>
  <c r="AE64" i="4"/>
  <c r="N65" i="4"/>
  <c r="AE65" i="4"/>
  <c r="O58" i="4"/>
  <c r="AF58" i="4"/>
  <c r="O59" i="4"/>
  <c r="AF59" i="4"/>
  <c r="O60" i="4"/>
  <c r="AF60" i="4"/>
  <c r="O61" i="4"/>
  <c r="AF61" i="4"/>
  <c r="O62" i="4"/>
  <c r="AF62" i="4"/>
  <c r="O63" i="4"/>
  <c r="AF63" i="4"/>
  <c r="O64" i="4"/>
  <c r="AF64" i="4"/>
  <c r="O65" i="4"/>
  <c r="AF65" i="4"/>
  <c r="N50" i="4"/>
  <c r="N52" i="4"/>
  <c r="AE55" i="4"/>
  <c r="N57" i="4"/>
  <c r="O50" i="4"/>
  <c r="AF50" i="4"/>
  <c r="O51" i="4"/>
  <c r="AF51" i="4"/>
  <c r="O52" i="4"/>
  <c r="AF52" i="4"/>
  <c r="O53" i="4"/>
  <c r="AF53" i="4"/>
  <c r="AF54" i="4"/>
  <c r="O55" i="4"/>
  <c r="AF55" i="4"/>
  <c r="O56" i="4"/>
  <c r="AF56" i="4"/>
  <c r="O57" i="4"/>
  <c r="AF57" i="4"/>
  <c r="AE50" i="4"/>
  <c r="N51" i="4"/>
  <c r="AE51" i="4"/>
  <c r="AE52" i="4"/>
  <c r="N53" i="4"/>
  <c r="AE53" i="4"/>
  <c r="N54" i="4"/>
  <c r="AE54" i="4"/>
  <c r="N55" i="4"/>
  <c r="N56" i="4"/>
  <c r="AE56" i="4"/>
  <c r="AE57" i="4"/>
  <c r="O54" i="4"/>
  <c r="N42" i="4"/>
  <c r="AE42" i="4"/>
  <c r="N43" i="4"/>
  <c r="AE43" i="4"/>
  <c r="N44" i="4"/>
  <c r="AE44" i="4"/>
  <c r="N45" i="4"/>
  <c r="AE45" i="4"/>
  <c r="N46" i="4"/>
  <c r="AE46" i="4"/>
  <c r="N47" i="4"/>
  <c r="AE47" i="4"/>
  <c r="N48" i="4"/>
  <c r="AE48" i="4"/>
  <c r="N49" i="4"/>
  <c r="AE49" i="4"/>
  <c r="O42" i="4"/>
  <c r="AF42" i="4"/>
  <c r="O43" i="4"/>
  <c r="AF43" i="4"/>
  <c r="O44" i="4"/>
  <c r="AF44" i="4"/>
  <c r="O45" i="4"/>
  <c r="AF45" i="4"/>
  <c r="O46" i="4"/>
  <c r="AF46" i="4"/>
  <c r="O47" i="4"/>
  <c r="AF47" i="4"/>
  <c r="O48" i="4"/>
  <c r="AF48" i="4"/>
  <c r="O49" i="4"/>
  <c r="AF49" i="4"/>
  <c r="N34" i="4"/>
  <c r="AE34" i="4"/>
  <c r="N35" i="4"/>
  <c r="AE35" i="4"/>
  <c r="N36" i="4"/>
  <c r="AE36" i="4"/>
  <c r="N37" i="4"/>
  <c r="AE37" i="4"/>
  <c r="N38" i="4"/>
  <c r="AE38" i="4"/>
  <c r="N39" i="4"/>
  <c r="AE39" i="4"/>
  <c r="N40" i="4"/>
  <c r="AE40" i="4"/>
  <c r="N41" i="4"/>
  <c r="AE41" i="4"/>
  <c r="O34" i="4"/>
  <c r="AF34" i="4"/>
  <c r="O35" i="4"/>
  <c r="AF35" i="4"/>
  <c r="O36" i="4"/>
  <c r="AF36" i="4"/>
  <c r="O37" i="4"/>
  <c r="AF37" i="4"/>
  <c r="O38" i="4"/>
  <c r="AF38" i="4"/>
  <c r="O39" i="4"/>
  <c r="AF39" i="4"/>
  <c r="O40" i="4"/>
  <c r="AF40" i="4"/>
  <c r="O41" i="4"/>
  <c r="AF41" i="4"/>
  <c r="N25" i="4"/>
  <c r="AE25" i="4"/>
  <c r="N26" i="4"/>
  <c r="AE26" i="4"/>
  <c r="N27" i="4"/>
  <c r="AE27" i="4"/>
  <c r="N28" i="4"/>
  <c r="AE28" i="4"/>
  <c r="N29" i="4"/>
  <c r="AE29" i="4"/>
  <c r="N30" i="4"/>
  <c r="AE30" i="4"/>
  <c r="N31" i="4"/>
  <c r="AE31" i="4"/>
  <c r="N32" i="4"/>
  <c r="AE32" i="4"/>
  <c r="N33" i="4"/>
  <c r="AE33" i="4"/>
  <c r="N17" i="4"/>
  <c r="AE17" i="4"/>
  <c r="N18" i="4"/>
  <c r="AE18" i="4"/>
  <c r="N19" i="4"/>
  <c r="AE19" i="4"/>
  <c r="N20" i="4"/>
  <c r="AE20" i="4"/>
  <c r="N21" i="4"/>
  <c r="AE21" i="4"/>
  <c r="N22" i="4"/>
  <c r="AE22" i="4"/>
  <c r="N23" i="4"/>
  <c r="AE23" i="4"/>
  <c r="N24" i="4"/>
  <c r="AE24" i="4"/>
  <c r="O17" i="4"/>
  <c r="AF17" i="4"/>
  <c r="O18" i="4"/>
  <c r="AF18" i="4"/>
  <c r="O19" i="4"/>
  <c r="AF19" i="4"/>
  <c r="O20" i="4"/>
  <c r="AF20" i="4"/>
  <c r="O21" i="4"/>
  <c r="AF21" i="4"/>
  <c r="O22" i="4"/>
  <c r="AF22" i="4"/>
  <c r="O23" i="4"/>
  <c r="AF23" i="4"/>
  <c r="O24" i="4"/>
  <c r="AF24" i="4"/>
  <c r="N13" i="4"/>
  <c r="AE13" i="4"/>
  <c r="N14" i="4"/>
  <c r="AE14" i="4"/>
  <c r="N15" i="4"/>
  <c r="AE15" i="4"/>
  <c r="N16" i="4"/>
  <c r="AE16" i="4"/>
  <c r="O13" i="4"/>
  <c r="AF13" i="4"/>
  <c r="O14" i="4"/>
  <c r="AF14" i="4"/>
  <c r="O15" i="4"/>
  <c r="AF15" i="4"/>
  <c r="O16" i="4"/>
  <c r="AF16" i="4"/>
  <c r="N177" i="6"/>
  <c r="AE177" i="6"/>
  <c r="N178" i="6"/>
  <c r="O178" i="6" s="1"/>
  <c r="AE178" i="6"/>
  <c r="N179" i="6"/>
  <c r="AE179" i="6"/>
  <c r="AF179" i="6" s="1"/>
  <c r="N180" i="6"/>
  <c r="AE180" i="6"/>
  <c r="AF180" i="6" s="1"/>
  <c r="N181" i="6"/>
  <c r="O181" i="6" s="1"/>
  <c r="AE181" i="6"/>
  <c r="N182" i="6"/>
  <c r="O182" i="6" s="1"/>
  <c r="AE182" i="6"/>
  <c r="AF182" i="6" s="1"/>
  <c r="N183" i="6"/>
  <c r="O183" i="6" s="1"/>
  <c r="AE183" i="6"/>
  <c r="N184" i="6"/>
  <c r="AE184" i="6"/>
  <c r="AF184" i="6" s="1"/>
  <c r="O177" i="6"/>
  <c r="AF177" i="6"/>
  <c r="O180" i="6"/>
  <c r="AF181" i="6"/>
  <c r="O184" i="6"/>
  <c r="N169" i="6"/>
  <c r="O169" i="6" s="1"/>
  <c r="AE169" i="6"/>
  <c r="AF169" i="6" s="1"/>
  <c r="N170" i="6"/>
  <c r="AE170" i="6"/>
  <c r="N171" i="6"/>
  <c r="O171" i="6" s="1"/>
  <c r="AE171" i="6"/>
  <c r="N172" i="6"/>
  <c r="O172" i="6" s="1"/>
  <c r="AE172" i="6"/>
  <c r="AF172" i="6" s="1"/>
  <c r="N173" i="6"/>
  <c r="O173" i="6" s="1"/>
  <c r="AE173" i="6"/>
  <c r="N174" i="6"/>
  <c r="O174" i="6" s="1"/>
  <c r="AE174" i="6"/>
  <c r="AF174" i="6" s="1"/>
  <c r="N175" i="6"/>
  <c r="O175" i="6" s="1"/>
  <c r="AE175" i="6"/>
  <c r="N176" i="6"/>
  <c r="O176" i="6" s="1"/>
  <c r="AE176" i="6"/>
  <c r="O170" i="6"/>
  <c r="N161" i="6"/>
  <c r="O161" i="6" s="1"/>
  <c r="AE161" i="6"/>
  <c r="N162" i="6"/>
  <c r="O162" i="6" s="1"/>
  <c r="AE162" i="6"/>
  <c r="AF162" i="6" s="1"/>
  <c r="N163" i="6"/>
  <c r="AE163" i="6"/>
  <c r="N164" i="6"/>
  <c r="O164" i="6" s="1"/>
  <c r="AE164" i="6"/>
  <c r="N165" i="6"/>
  <c r="O165" i="6" s="1"/>
  <c r="AE165" i="6"/>
  <c r="AF165" i="6" s="1"/>
  <c r="N166" i="6"/>
  <c r="O166" i="6" s="1"/>
  <c r="AE166" i="6"/>
  <c r="AF166" i="6" s="1"/>
  <c r="N167" i="6"/>
  <c r="O167" i="6" s="1"/>
  <c r="AE167" i="6"/>
  <c r="N168" i="6"/>
  <c r="O168" i="6" s="1"/>
  <c r="AE168" i="6"/>
  <c r="AF164" i="6"/>
  <c r="AF168" i="6"/>
  <c r="N153" i="6"/>
  <c r="AE153" i="6"/>
  <c r="AF153" i="6" s="1"/>
  <c r="N154" i="6"/>
  <c r="O154" i="6" s="1"/>
  <c r="AE154" i="6"/>
  <c r="N155" i="6"/>
  <c r="AE155" i="6"/>
  <c r="AF155" i="6" s="1"/>
  <c r="N156" i="6"/>
  <c r="O156" i="6" s="1"/>
  <c r="AE156" i="6"/>
  <c r="N157" i="6"/>
  <c r="O157" i="6" s="1"/>
  <c r="AE157" i="6"/>
  <c r="N158" i="6"/>
  <c r="O158" i="6" s="1"/>
  <c r="AE158" i="6"/>
  <c r="N159" i="6"/>
  <c r="AE159" i="6"/>
  <c r="AF159" i="6" s="1"/>
  <c r="N160" i="6"/>
  <c r="O160" i="6" s="1"/>
  <c r="AE160" i="6"/>
  <c r="O153" i="6"/>
  <c r="AF157" i="6"/>
  <c r="AF158" i="6"/>
  <c r="N145" i="6"/>
  <c r="O145" i="6" s="1"/>
  <c r="AE145" i="6"/>
  <c r="AF145" i="6" s="1"/>
  <c r="N146" i="6"/>
  <c r="O146" i="6" s="1"/>
  <c r="AE146" i="6"/>
  <c r="AF146" i="6" s="1"/>
  <c r="N147" i="6"/>
  <c r="AE147" i="6"/>
  <c r="N148" i="6"/>
  <c r="O148" i="6" s="1"/>
  <c r="AE148" i="6"/>
  <c r="N149" i="6"/>
  <c r="O149" i="6" s="1"/>
  <c r="AE149" i="6"/>
  <c r="N150" i="6"/>
  <c r="O150" i="6" s="1"/>
  <c r="AE150" i="6"/>
  <c r="AF150" i="6" s="1"/>
  <c r="N151" i="6"/>
  <c r="AE151" i="6"/>
  <c r="N152" i="6"/>
  <c r="O152" i="6" s="1"/>
  <c r="AE152" i="6"/>
  <c r="AF152" i="6" s="1"/>
  <c r="AF148" i="6"/>
  <c r="AF149" i="6"/>
  <c r="N137" i="6"/>
  <c r="AE137" i="6"/>
  <c r="AF137" i="6" s="1"/>
  <c r="N138" i="6"/>
  <c r="AE138" i="6"/>
  <c r="AF138" i="6" s="1"/>
  <c r="N139" i="6"/>
  <c r="O139" i="6" s="1"/>
  <c r="AE139" i="6"/>
  <c r="AF139" i="6" s="1"/>
  <c r="N140" i="6"/>
  <c r="O140" i="6" s="1"/>
  <c r="AE140" i="6"/>
  <c r="N141" i="6"/>
  <c r="O141" i="6" s="1"/>
  <c r="AE141" i="6"/>
  <c r="N142" i="6"/>
  <c r="O142" i="6" s="1"/>
  <c r="AE142" i="6"/>
  <c r="N143" i="6"/>
  <c r="AE143" i="6"/>
  <c r="N144" i="6"/>
  <c r="O144" i="6" s="1"/>
  <c r="AE144" i="6"/>
  <c r="AF144" i="6" s="1"/>
  <c r="O137" i="6"/>
  <c r="O138" i="6"/>
  <c r="N129" i="6"/>
  <c r="AE129" i="6"/>
  <c r="N130" i="6"/>
  <c r="AE130" i="6"/>
  <c r="AF130" i="6" s="1"/>
  <c r="N131" i="6"/>
  <c r="O131" i="6" s="1"/>
  <c r="AE131" i="6"/>
  <c r="AF131" i="6" s="1"/>
  <c r="N132" i="6"/>
  <c r="O132" i="6" s="1"/>
  <c r="AE132" i="6"/>
  <c r="N133" i="6"/>
  <c r="O133" i="6" s="1"/>
  <c r="AE133" i="6"/>
  <c r="N134" i="6"/>
  <c r="O134" i="6" s="1"/>
  <c r="AE134" i="6"/>
  <c r="AF134" i="6" s="1"/>
  <c r="N135" i="6"/>
  <c r="AE135" i="6"/>
  <c r="N136" i="6"/>
  <c r="O136" i="6" s="1"/>
  <c r="AE136" i="6"/>
  <c r="AF136" i="6" s="1"/>
  <c r="O129" i="6"/>
  <c r="AF129" i="6"/>
  <c r="O130" i="6"/>
  <c r="N121" i="6"/>
  <c r="AE121" i="6"/>
  <c r="AF121" i="6" s="1"/>
  <c r="N122" i="6"/>
  <c r="AE122" i="6"/>
  <c r="AF122" i="6" s="1"/>
  <c r="N123" i="6"/>
  <c r="O123" i="6" s="1"/>
  <c r="AE123" i="6"/>
  <c r="N124" i="6"/>
  <c r="O124" i="6" s="1"/>
  <c r="AE124" i="6"/>
  <c r="N125" i="6"/>
  <c r="O125" i="6" s="1"/>
  <c r="AE125" i="6"/>
  <c r="AF125" i="6" s="1"/>
  <c r="N126" i="6"/>
  <c r="O126" i="6" s="1"/>
  <c r="AE126" i="6"/>
  <c r="AF126" i="6" s="1"/>
  <c r="N127" i="6"/>
  <c r="O127" i="6" s="1"/>
  <c r="AE127" i="6"/>
  <c r="AF127" i="6" s="1"/>
  <c r="N128" i="6"/>
  <c r="O128" i="6" s="1"/>
  <c r="AE128" i="6"/>
  <c r="AF128" i="6" s="1"/>
  <c r="O121" i="6"/>
  <c r="O122" i="6"/>
  <c r="N113" i="6"/>
  <c r="AE113" i="6"/>
  <c r="N114" i="6"/>
  <c r="AE114" i="6"/>
  <c r="AF114" i="6" s="1"/>
  <c r="N115" i="6"/>
  <c r="O115" i="6" s="1"/>
  <c r="AE115" i="6"/>
  <c r="N116" i="6"/>
  <c r="O116" i="6" s="1"/>
  <c r="AE116" i="6"/>
  <c r="AF116" i="6" s="1"/>
  <c r="N117" i="6"/>
  <c r="O117" i="6" s="1"/>
  <c r="AE117" i="6"/>
  <c r="AF117" i="6" s="1"/>
  <c r="N118" i="6"/>
  <c r="AE118" i="6"/>
  <c r="AF118" i="6" s="1"/>
  <c r="N119" i="6"/>
  <c r="AE119" i="6"/>
  <c r="N120" i="6"/>
  <c r="O120" i="6" s="1"/>
  <c r="AE120" i="6"/>
  <c r="AF120" i="6" s="1"/>
  <c r="O113" i="6"/>
  <c r="AF113" i="6"/>
  <c r="O114" i="6"/>
  <c r="O118" i="6"/>
  <c r="N105" i="6"/>
  <c r="AE105" i="6"/>
  <c r="AF105" i="6" s="1"/>
  <c r="N106" i="6"/>
  <c r="AE106" i="6"/>
  <c r="AF106" i="6" s="1"/>
  <c r="N107" i="6"/>
  <c r="O107" i="6" s="1"/>
  <c r="AE107" i="6"/>
  <c r="AF107" i="6" s="1"/>
  <c r="N108" i="6"/>
  <c r="O108" i="6" s="1"/>
  <c r="AE108" i="6"/>
  <c r="AF108" i="6" s="1"/>
  <c r="N109" i="6"/>
  <c r="AE109" i="6"/>
  <c r="AF109" i="6" s="1"/>
  <c r="N110" i="6"/>
  <c r="O110" i="6" s="1"/>
  <c r="AE110" i="6"/>
  <c r="AF110" i="6" s="1"/>
  <c r="N111" i="6"/>
  <c r="O111" i="6" s="1"/>
  <c r="AE111" i="6"/>
  <c r="N112" i="6"/>
  <c r="AE112" i="6"/>
  <c r="AF112" i="6" s="1"/>
  <c r="O105" i="6"/>
  <c r="O106" i="6"/>
  <c r="O109" i="6"/>
  <c r="O112" i="6"/>
  <c r="N97" i="6"/>
  <c r="O97" i="6" s="1"/>
  <c r="AE97" i="6"/>
  <c r="AF97" i="6" s="1"/>
  <c r="N98" i="6"/>
  <c r="O98" i="6" s="1"/>
  <c r="AE98" i="6"/>
  <c r="AF98" i="6" s="1"/>
  <c r="N99" i="6"/>
  <c r="AE99" i="6"/>
  <c r="AF99" i="6" s="1"/>
  <c r="N100" i="6"/>
  <c r="O100" i="6" s="1"/>
  <c r="AE100" i="6"/>
  <c r="AF100" i="6" s="1"/>
  <c r="N101" i="6"/>
  <c r="O101" i="6" s="1"/>
  <c r="AE101" i="6"/>
  <c r="N102" i="6"/>
  <c r="O102" i="6" s="1"/>
  <c r="AE102" i="6"/>
  <c r="N103" i="6"/>
  <c r="AE103" i="6"/>
  <c r="N104" i="6"/>
  <c r="O104" i="6" s="1"/>
  <c r="AE104" i="6"/>
  <c r="AF104" i="6" s="1"/>
  <c r="AF101" i="6"/>
  <c r="N96" i="6"/>
  <c r="O96" i="6" s="1"/>
  <c r="N89" i="6"/>
  <c r="O89" i="6" s="1"/>
  <c r="AE89" i="6"/>
  <c r="AF89" i="6" s="1"/>
  <c r="N90" i="6"/>
  <c r="O90" i="6" s="1"/>
  <c r="AE90" i="6"/>
  <c r="N91" i="6"/>
  <c r="AE91" i="6"/>
  <c r="AF91" i="6" s="1"/>
  <c r="N92" i="6"/>
  <c r="AE92" i="6"/>
  <c r="N93" i="6"/>
  <c r="O93" i="6" s="1"/>
  <c r="AE93" i="6"/>
  <c r="AF93" i="6" s="1"/>
  <c r="N94" i="6"/>
  <c r="O94" i="6" s="1"/>
  <c r="AE94" i="6"/>
  <c r="N95" i="6"/>
  <c r="AE95" i="6"/>
  <c r="AF95" i="6" s="1"/>
  <c r="AE96" i="6"/>
  <c r="AF96" i="6" s="1"/>
  <c r="AF92" i="6"/>
  <c r="N81" i="6"/>
  <c r="O81" i="6" s="1"/>
  <c r="AE81" i="6"/>
  <c r="AF81" i="6" s="1"/>
  <c r="N82" i="6"/>
  <c r="O82" i="6" s="1"/>
  <c r="AE82" i="6"/>
  <c r="AF82" i="6" s="1"/>
  <c r="N83" i="6"/>
  <c r="O83" i="6" s="1"/>
  <c r="AE83" i="6"/>
  <c r="AF83" i="6" s="1"/>
  <c r="N84" i="6"/>
  <c r="O84" i="6" s="1"/>
  <c r="AE84" i="6"/>
  <c r="AF84" i="6" s="1"/>
  <c r="N85" i="6"/>
  <c r="O85" i="6" s="1"/>
  <c r="AE85" i="6"/>
  <c r="AF85" i="6" s="1"/>
  <c r="N86" i="6"/>
  <c r="O86" i="6" s="1"/>
  <c r="AE86" i="6"/>
  <c r="N87" i="6"/>
  <c r="O87" i="6" s="1"/>
  <c r="AE87" i="6"/>
  <c r="N88" i="6"/>
  <c r="O88" i="6" s="1"/>
  <c r="AE88" i="6"/>
  <c r="AF88" i="6" s="1"/>
  <c r="N73" i="6"/>
  <c r="O73" i="6" s="1"/>
  <c r="AE73" i="6"/>
  <c r="AF73" i="6" s="1"/>
  <c r="N74" i="6"/>
  <c r="O74" i="6" s="1"/>
  <c r="AE74" i="6"/>
  <c r="AF74" i="6" s="1"/>
  <c r="N75" i="6"/>
  <c r="AE75" i="6"/>
  <c r="AF75" i="6" s="1"/>
  <c r="N76" i="6"/>
  <c r="O76" i="6" s="1"/>
  <c r="AE76" i="6"/>
  <c r="AF76" i="6" s="1"/>
  <c r="N77" i="6"/>
  <c r="O77" i="6" s="1"/>
  <c r="AE77" i="6"/>
  <c r="AF77" i="6" s="1"/>
  <c r="N78" i="6"/>
  <c r="O78" i="6" s="1"/>
  <c r="AE78" i="6"/>
  <c r="AF78" i="6" s="1"/>
  <c r="N79" i="6"/>
  <c r="O79" i="6" s="1"/>
  <c r="AE79" i="6"/>
  <c r="N80" i="6"/>
  <c r="O80" i="6" s="1"/>
  <c r="AE80" i="6"/>
  <c r="AF80" i="6" s="1"/>
  <c r="N65" i="6"/>
  <c r="O65" i="6" s="1"/>
  <c r="AE65" i="6"/>
  <c r="AF65" i="6" s="1"/>
  <c r="N66" i="6"/>
  <c r="O66" i="6" s="1"/>
  <c r="AE66" i="6"/>
  <c r="AF66" i="6" s="1"/>
  <c r="N67" i="6"/>
  <c r="O67" i="6" s="1"/>
  <c r="AE67" i="6"/>
  <c r="AF67" i="6" s="1"/>
  <c r="N68" i="6"/>
  <c r="O68" i="6" s="1"/>
  <c r="AE68" i="6"/>
  <c r="AF68" i="6" s="1"/>
  <c r="N69" i="6"/>
  <c r="O69" i="6" s="1"/>
  <c r="AE69" i="6"/>
  <c r="AF69" i="6" s="1"/>
  <c r="N70" i="6"/>
  <c r="O70" i="6" s="1"/>
  <c r="AE70" i="6"/>
  <c r="AF70" i="6" s="1"/>
  <c r="N71" i="6"/>
  <c r="O71" i="6" s="1"/>
  <c r="AE71" i="6"/>
  <c r="AF71" i="6" s="1"/>
  <c r="N72" i="6"/>
  <c r="O72" i="6" s="1"/>
  <c r="AE72" i="6"/>
  <c r="AF72" i="6" s="1"/>
  <c r="N57" i="6"/>
  <c r="AE57" i="6"/>
  <c r="AF57" i="6" s="1"/>
  <c r="N58" i="6"/>
  <c r="AE58" i="6"/>
  <c r="AF58" i="6" s="1"/>
  <c r="N59" i="6"/>
  <c r="AE59" i="6"/>
  <c r="AF59" i="6" s="1"/>
  <c r="N60" i="6"/>
  <c r="AE60" i="6"/>
  <c r="AF60" i="6" s="1"/>
  <c r="N61" i="6"/>
  <c r="O61" i="6" s="1"/>
  <c r="AE61" i="6"/>
  <c r="AF61" i="6" s="1"/>
  <c r="N62" i="6"/>
  <c r="O62" i="6" s="1"/>
  <c r="AE62" i="6"/>
  <c r="N63" i="6"/>
  <c r="AE63" i="6"/>
  <c r="N64" i="6"/>
  <c r="O64" i="6" s="1"/>
  <c r="AE64" i="6"/>
  <c r="O57" i="6"/>
  <c r="O58" i="6"/>
  <c r="J120" i="5"/>
  <c r="J119" i="5"/>
  <c r="J118" i="5"/>
  <c r="D59" i="5"/>
  <c r="AF160" i="6" l="1"/>
  <c r="AF156" i="6"/>
  <c r="AF178" i="6"/>
  <c r="AF141" i="6"/>
  <c r="AF133" i="6"/>
  <c r="AF124" i="6"/>
  <c r="AF161" i="6"/>
  <c r="AF123" i="6"/>
  <c r="AF140" i="6"/>
  <c r="AF154" i="6"/>
  <c r="AF132" i="6"/>
  <c r="AF176" i="6"/>
  <c r="AF173" i="6"/>
  <c r="AF183" i="6"/>
  <c r="O179" i="6"/>
  <c r="AF175" i="6"/>
  <c r="AF170" i="6"/>
  <c r="AF171" i="6"/>
  <c r="AF163" i="6"/>
  <c r="O163" i="6"/>
  <c r="AF167" i="6"/>
  <c r="O155" i="6"/>
  <c r="O159" i="6"/>
  <c r="AF151" i="6"/>
  <c r="AF147" i="6"/>
  <c r="O151" i="6"/>
  <c r="O147" i="6"/>
  <c r="AF142" i="6"/>
  <c r="AF143" i="6"/>
  <c r="O143" i="6"/>
  <c r="AF135" i="6"/>
  <c r="O135" i="6"/>
  <c r="AF119" i="6"/>
  <c r="AF115" i="6"/>
  <c r="O119" i="6"/>
  <c r="AF111" i="6"/>
  <c r="O103" i="6"/>
  <c r="O99" i="6"/>
  <c r="AF102" i="6"/>
  <c r="AF103" i="6"/>
  <c r="O92" i="6"/>
  <c r="O91" i="6"/>
  <c r="AF90" i="6"/>
  <c r="O95" i="6"/>
  <c r="AF94" i="6"/>
  <c r="AF86" i="6"/>
  <c r="AF87" i="6"/>
  <c r="AF79" i="6"/>
  <c r="O75" i="6"/>
  <c r="AF64" i="6"/>
  <c r="O60" i="6"/>
  <c r="AF63" i="6"/>
  <c r="O63" i="6"/>
  <c r="O59" i="6"/>
  <c r="AF62" i="6"/>
  <c r="L39" i="2"/>
  <c r="M39" i="2"/>
  <c r="D25" i="5"/>
  <c r="D36" i="5"/>
  <c r="D37" i="5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38" i="5"/>
  <c r="D35" i="5"/>
  <c r="D34" i="5"/>
  <c r="D39" i="5" l="1"/>
  <c r="D43" i="5"/>
  <c r="D41" i="5"/>
  <c r="D42" i="5"/>
  <c r="D40" i="5"/>
  <c r="I38" i="2"/>
  <c r="H38" i="2"/>
  <c r="K38" i="2" s="1"/>
  <c r="G38" i="2"/>
  <c r="J38" i="2" s="1"/>
  <c r="I37" i="2"/>
  <c r="H37" i="2"/>
  <c r="K37" i="2" s="1"/>
  <c r="G37" i="2"/>
  <c r="J37" i="2" s="1"/>
  <c r="I36" i="2"/>
  <c r="H36" i="2"/>
  <c r="K36" i="2" s="1"/>
  <c r="G36" i="2"/>
  <c r="J36" i="2" s="1"/>
  <c r="I35" i="2"/>
  <c r="H35" i="2"/>
  <c r="K35" i="2" s="1"/>
  <c r="G35" i="2"/>
  <c r="J35" i="2" s="1"/>
  <c r="I34" i="2"/>
  <c r="H34" i="2"/>
  <c r="K34" i="2" s="1"/>
  <c r="G34" i="2"/>
  <c r="J34" i="2" s="1"/>
  <c r="I33" i="2"/>
  <c r="H33" i="2"/>
  <c r="K33" i="2" s="1"/>
  <c r="G33" i="2"/>
  <c r="J33" i="2" s="1"/>
  <c r="I32" i="2"/>
  <c r="H32" i="2"/>
  <c r="K32" i="2" s="1"/>
  <c r="G32" i="2"/>
  <c r="J32" i="2" s="1"/>
  <c r="I31" i="2"/>
  <c r="H31" i="2"/>
  <c r="K31" i="2" s="1"/>
  <c r="G31" i="2"/>
  <c r="J31" i="2" s="1"/>
  <c r="I23" i="2"/>
  <c r="H23" i="2"/>
  <c r="K23" i="2" s="1"/>
  <c r="G23" i="2"/>
  <c r="J23" i="2" s="1"/>
  <c r="I22" i="2"/>
  <c r="H22" i="2"/>
  <c r="K22" i="2" s="1"/>
  <c r="G22" i="2"/>
  <c r="J22" i="2" s="1"/>
  <c r="I21" i="2"/>
  <c r="H21" i="2"/>
  <c r="K21" i="2" s="1"/>
  <c r="G21" i="2"/>
  <c r="J21" i="2" s="1"/>
  <c r="I20" i="2"/>
  <c r="H20" i="2"/>
  <c r="G20" i="2"/>
  <c r="I19" i="2"/>
  <c r="H19" i="2"/>
  <c r="K19" i="2" s="1"/>
  <c r="G19" i="2"/>
  <c r="J19" i="2" s="1"/>
  <c r="I18" i="2"/>
  <c r="H18" i="2"/>
  <c r="K18" i="2" s="1"/>
  <c r="G18" i="2"/>
  <c r="J18" i="2" s="1"/>
  <c r="I17" i="2"/>
  <c r="H17" i="2"/>
  <c r="G17" i="2"/>
  <c r="I16" i="2"/>
  <c r="H16" i="2"/>
  <c r="G16" i="2"/>
  <c r="I15" i="2"/>
  <c r="H15" i="2"/>
  <c r="G15" i="2"/>
  <c r="J15" i="2" s="1"/>
  <c r="I14" i="2"/>
  <c r="H14" i="2"/>
  <c r="K14" i="2" s="1"/>
  <c r="G14" i="2"/>
  <c r="J14" i="2" s="1"/>
  <c r="I13" i="2"/>
  <c r="H13" i="2"/>
  <c r="G13" i="2"/>
  <c r="I12" i="2"/>
  <c r="H12" i="2"/>
  <c r="G12" i="2"/>
  <c r="I11" i="2"/>
  <c r="H11" i="2"/>
  <c r="G11" i="2"/>
  <c r="J20" i="2" l="1"/>
  <c r="K20" i="2"/>
  <c r="J17" i="2"/>
  <c r="K17" i="2"/>
  <c r="J16" i="2"/>
  <c r="K16" i="2"/>
  <c r="K15" i="2"/>
  <c r="J13" i="2"/>
  <c r="K13" i="2"/>
  <c r="J12" i="2"/>
  <c r="K12" i="2"/>
  <c r="J11" i="2"/>
  <c r="K11" i="2"/>
  <c r="E13" i="5"/>
  <c r="G10" i="2" l="1"/>
  <c r="L27" i="7" l="1"/>
  <c r="AD56" i="6" l="1"/>
  <c r="AE56" i="6" s="1"/>
  <c r="AD55" i="6"/>
  <c r="AE55" i="6" s="1"/>
  <c r="AD54" i="6"/>
  <c r="AE54" i="6" s="1"/>
  <c r="AD53" i="6"/>
  <c r="AE53" i="6" s="1"/>
  <c r="AD52" i="6"/>
  <c r="AE52" i="6" s="1"/>
  <c r="AD51" i="6"/>
  <c r="AE51" i="6" s="1"/>
  <c r="AD50" i="6"/>
  <c r="AE50" i="6" s="1"/>
  <c r="AD49" i="6"/>
  <c r="AE49" i="6" s="1"/>
  <c r="AD48" i="6"/>
  <c r="AE48" i="6" s="1"/>
  <c r="AD47" i="6"/>
  <c r="AE47" i="6" s="1"/>
  <c r="AD46" i="6"/>
  <c r="AE46" i="6" s="1"/>
  <c r="AD45" i="6"/>
  <c r="AE45" i="6" s="1"/>
  <c r="AD44" i="6"/>
  <c r="AE44" i="6" s="1"/>
  <c r="AD43" i="6"/>
  <c r="AE43" i="6" s="1"/>
  <c r="AD42" i="6"/>
  <c r="AE42" i="6" s="1"/>
  <c r="AD41" i="6"/>
  <c r="AE41" i="6" s="1"/>
  <c r="AD40" i="6"/>
  <c r="AE40" i="6" s="1"/>
  <c r="AD39" i="6"/>
  <c r="AE39" i="6" s="1"/>
  <c r="AD38" i="6"/>
  <c r="AE38" i="6" s="1"/>
  <c r="AD37" i="6"/>
  <c r="AE37" i="6" s="1"/>
  <c r="AD36" i="6"/>
  <c r="AE36" i="6" s="1"/>
  <c r="AD35" i="6"/>
  <c r="AE35" i="6" s="1"/>
  <c r="AD34" i="6"/>
  <c r="AE34" i="6" s="1"/>
  <c r="AD33" i="6"/>
  <c r="AE33" i="6" s="1"/>
  <c r="AD32" i="6"/>
  <c r="AE32" i="6" s="1"/>
  <c r="AD31" i="6"/>
  <c r="AE31" i="6" s="1"/>
  <c r="AD30" i="6"/>
  <c r="AE30" i="6" s="1"/>
  <c r="AD29" i="6"/>
  <c r="AE29" i="6" s="1"/>
  <c r="AD28" i="6"/>
  <c r="AE28" i="6" s="1"/>
  <c r="AD27" i="6"/>
  <c r="AE27" i="6" s="1"/>
  <c r="AD26" i="6"/>
  <c r="AE26" i="6" s="1"/>
  <c r="AD25" i="6"/>
  <c r="AE25" i="6" s="1"/>
  <c r="AD24" i="6"/>
  <c r="AE24" i="6" s="1"/>
  <c r="AD23" i="6"/>
  <c r="AE23" i="6" s="1"/>
  <c r="AD22" i="6"/>
  <c r="AE22" i="6" s="1"/>
  <c r="AD21" i="6"/>
  <c r="AE21" i="6" s="1"/>
  <c r="AD20" i="6"/>
  <c r="AE20" i="6" s="1"/>
  <c r="AD19" i="6"/>
  <c r="AE19" i="6" s="1"/>
  <c r="AD18" i="6"/>
  <c r="AE18" i="6" s="1"/>
  <c r="AD17" i="6"/>
  <c r="AE17" i="6" s="1"/>
  <c r="AD16" i="6"/>
  <c r="AE16" i="6" s="1"/>
  <c r="AD15" i="6"/>
  <c r="AE15" i="6" s="1"/>
  <c r="AD14" i="6"/>
  <c r="AE14" i="6" s="1"/>
  <c r="AD13" i="6"/>
  <c r="AE13" i="6" s="1"/>
  <c r="AD12" i="6"/>
  <c r="AE12" i="6" s="1"/>
  <c r="AD11" i="6"/>
  <c r="AE11" i="6" s="1"/>
  <c r="AD10" i="6"/>
  <c r="AE10" i="6" s="1"/>
  <c r="AD9" i="6"/>
  <c r="AE9" i="6" s="1"/>
  <c r="AD8" i="6"/>
  <c r="AE8" i="6" s="1"/>
  <c r="AD7" i="6"/>
  <c r="AE7" i="6" s="1"/>
  <c r="AD6" i="6"/>
  <c r="AE6" i="6" s="1"/>
  <c r="AD5" i="6"/>
  <c r="M56" i="6"/>
  <c r="N56" i="6" s="1"/>
  <c r="M55" i="6"/>
  <c r="N55" i="6" s="1"/>
  <c r="M54" i="6"/>
  <c r="N54" i="6" s="1"/>
  <c r="M53" i="6"/>
  <c r="N53" i="6" s="1"/>
  <c r="M52" i="6"/>
  <c r="N52" i="6" s="1"/>
  <c r="M51" i="6"/>
  <c r="N51" i="6" s="1"/>
  <c r="M50" i="6"/>
  <c r="N50" i="6" s="1"/>
  <c r="M49" i="6"/>
  <c r="N49" i="6" s="1"/>
  <c r="M48" i="6"/>
  <c r="N48" i="6" s="1"/>
  <c r="M47" i="6"/>
  <c r="N47" i="6" s="1"/>
  <c r="M46" i="6"/>
  <c r="N46" i="6" s="1"/>
  <c r="M45" i="6"/>
  <c r="N45" i="6" s="1"/>
  <c r="M44" i="6"/>
  <c r="N44" i="6" s="1"/>
  <c r="M43" i="6"/>
  <c r="N43" i="6" s="1"/>
  <c r="M42" i="6"/>
  <c r="N42" i="6" s="1"/>
  <c r="M41" i="6"/>
  <c r="N41" i="6" s="1"/>
  <c r="M40" i="6"/>
  <c r="N40" i="6" s="1"/>
  <c r="M39" i="6"/>
  <c r="N39" i="6" s="1"/>
  <c r="M38" i="6"/>
  <c r="N38" i="6" s="1"/>
  <c r="M37" i="6"/>
  <c r="N37" i="6" s="1"/>
  <c r="M36" i="6"/>
  <c r="N36" i="6" s="1"/>
  <c r="M35" i="6"/>
  <c r="N35" i="6" s="1"/>
  <c r="M34" i="6"/>
  <c r="N34" i="6" s="1"/>
  <c r="M33" i="6"/>
  <c r="N33" i="6" s="1"/>
  <c r="M32" i="6"/>
  <c r="N32" i="6" s="1"/>
  <c r="M31" i="6"/>
  <c r="N31" i="6" s="1"/>
  <c r="M30" i="6"/>
  <c r="N30" i="6" s="1"/>
  <c r="M29" i="6"/>
  <c r="N29" i="6" s="1"/>
  <c r="M28" i="6"/>
  <c r="N28" i="6" s="1"/>
  <c r="M27" i="6"/>
  <c r="N27" i="6" s="1"/>
  <c r="M26" i="6"/>
  <c r="N26" i="6" s="1"/>
  <c r="M25" i="6"/>
  <c r="N25" i="6" s="1"/>
  <c r="M24" i="6"/>
  <c r="N24" i="6" s="1"/>
  <c r="M23" i="6"/>
  <c r="N23" i="6" s="1"/>
  <c r="M22" i="6"/>
  <c r="N22" i="6" s="1"/>
  <c r="M21" i="6"/>
  <c r="N21" i="6" s="1"/>
  <c r="M20" i="6"/>
  <c r="N20" i="6" s="1"/>
  <c r="M19" i="6"/>
  <c r="N19" i="6" s="1"/>
  <c r="M18" i="6"/>
  <c r="N18" i="6" s="1"/>
  <c r="M17" i="6"/>
  <c r="N17" i="6" s="1"/>
  <c r="M16" i="6"/>
  <c r="N16" i="6" s="1"/>
  <c r="M15" i="6"/>
  <c r="N15" i="6" s="1"/>
  <c r="M14" i="6"/>
  <c r="N14" i="6" s="1"/>
  <c r="M13" i="6"/>
  <c r="N13" i="6" s="1"/>
  <c r="M12" i="6"/>
  <c r="N12" i="6" s="1"/>
  <c r="M11" i="6"/>
  <c r="N11" i="6" s="1"/>
  <c r="M10" i="6"/>
  <c r="N10" i="6" s="1"/>
  <c r="M9" i="6"/>
  <c r="N9" i="6" s="1"/>
  <c r="M8" i="6"/>
  <c r="N8" i="6" s="1"/>
  <c r="M7" i="6"/>
  <c r="N7" i="6" s="1"/>
  <c r="M6" i="6"/>
  <c r="N6" i="6" s="1"/>
  <c r="M5" i="6"/>
  <c r="N5" i="6" s="1"/>
  <c r="AD12" i="4"/>
  <c r="AE12" i="4" s="1"/>
  <c r="AD11" i="4"/>
  <c r="AE11" i="4" s="1"/>
  <c r="AD10" i="4"/>
  <c r="AE10" i="4" s="1"/>
  <c r="AD9" i="4"/>
  <c r="AE9" i="4" s="1"/>
  <c r="AD8" i="4"/>
  <c r="AE8" i="4" s="1"/>
  <c r="AD7" i="4"/>
  <c r="AE7" i="4" s="1"/>
  <c r="AD6" i="4"/>
  <c r="AE6" i="4" s="1"/>
  <c r="AD5" i="4"/>
  <c r="AE5" i="4" s="1"/>
  <c r="M5" i="4"/>
  <c r="M6" i="4"/>
  <c r="N6" i="4" s="1"/>
  <c r="M7" i="4"/>
  <c r="N7" i="4" s="1"/>
  <c r="M8" i="4"/>
  <c r="N8" i="4" s="1"/>
  <c r="M9" i="4"/>
  <c r="N9" i="4" s="1"/>
  <c r="M10" i="4"/>
  <c r="N10" i="4" s="1"/>
  <c r="M12" i="4"/>
  <c r="N12" i="4" s="1"/>
  <c r="M11" i="4"/>
  <c r="N11" i="4" s="1"/>
  <c r="AC25" i="6"/>
  <c r="AA25" i="6"/>
  <c r="Y25" i="6"/>
  <c r="AC24" i="6"/>
  <c r="AA24" i="6"/>
  <c r="Y24" i="6"/>
  <c r="AC23" i="6"/>
  <c r="AA23" i="6"/>
  <c r="Y23" i="6"/>
  <c r="AC22" i="6"/>
  <c r="AA22" i="6"/>
  <c r="Y22" i="6"/>
  <c r="Y15" i="6"/>
  <c r="AA15" i="6"/>
  <c r="AC15" i="6"/>
  <c r="Y16" i="6"/>
  <c r="AA16" i="6"/>
  <c r="AC16" i="6"/>
  <c r="Y17" i="6"/>
  <c r="AA17" i="6"/>
  <c r="AC17" i="6"/>
  <c r="Y18" i="6"/>
  <c r="AA18" i="6"/>
  <c r="AC18" i="6"/>
  <c r="Y19" i="6"/>
  <c r="AA19" i="6"/>
  <c r="AC19" i="6"/>
  <c r="Y20" i="6"/>
  <c r="AA20" i="6"/>
  <c r="AC20" i="6"/>
  <c r="Y21" i="6"/>
  <c r="AA21" i="6"/>
  <c r="AC21" i="6"/>
  <c r="Y26" i="6"/>
  <c r="AA26" i="6"/>
  <c r="AC26" i="6"/>
  <c r="Y27" i="6"/>
  <c r="AA27" i="6"/>
  <c r="AC27" i="6"/>
  <c r="Y28" i="6"/>
  <c r="AA28" i="6"/>
  <c r="AC28" i="6"/>
  <c r="Y29" i="6"/>
  <c r="AA29" i="6"/>
  <c r="AC29" i="6"/>
  <c r="Y30" i="6"/>
  <c r="AA30" i="6"/>
  <c r="AC30" i="6"/>
  <c r="Y31" i="6"/>
  <c r="AA31" i="6"/>
  <c r="AC31" i="6"/>
  <c r="Y32" i="6"/>
  <c r="AA32" i="6"/>
  <c r="AC32" i="6"/>
  <c r="I9" i="2"/>
  <c r="M181" i="4" l="1"/>
  <c r="N5" i="4"/>
  <c r="AE5" i="6"/>
  <c r="AF25" i="6"/>
  <c r="H10" i="2" l="1"/>
  <c r="E15" i="5" l="1"/>
  <c r="E12" i="5"/>
  <c r="E14" i="5"/>
  <c r="E16" i="5"/>
  <c r="C3" i="2"/>
  <c r="C4" i="2"/>
  <c r="I2" i="7"/>
  <c r="L56" i="7"/>
  <c r="G17" i="7"/>
  <c r="G16" i="7"/>
  <c r="G15" i="7"/>
  <c r="G14" i="7"/>
  <c r="G13" i="7"/>
  <c r="G12" i="7"/>
  <c r="G11" i="7"/>
  <c r="G10" i="7"/>
  <c r="L2" i="7"/>
  <c r="I1" i="7"/>
  <c r="F57" i="7" l="1"/>
  <c r="F56" i="7"/>
  <c r="A2" i="7"/>
  <c r="I8" i="7"/>
  <c r="I7" i="7"/>
  <c r="A29" i="2"/>
  <c r="L4" i="2"/>
  <c r="L3" i="2"/>
  <c r="I10" i="7"/>
  <c r="I12" i="7" s="1"/>
  <c r="I16" i="7" s="1"/>
  <c r="C7" i="7"/>
  <c r="AF34" i="6"/>
  <c r="AG12" i="4"/>
  <c r="AC12" i="4"/>
  <c r="AA12" i="4"/>
  <c r="Y12" i="4"/>
  <c r="L12" i="4"/>
  <c r="J12" i="4"/>
  <c r="H12" i="4"/>
  <c r="AG11" i="4"/>
  <c r="AC11" i="4"/>
  <c r="AA11" i="4"/>
  <c r="Y11" i="4"/>
  <c r="L11" i="4"/>
  <c r="J11" i="4"/>
  <c r="H11" i="4"/>
  <c r="AC10" i="4"/>
  <c r="AA10" i="4"/>
  <c r="Y10" i="4"/>
  <c r="L10" i="4"/>
  <c r="J10" i="4"/>
  <c r="H10" i="4"/>
  <c r="AC9" i="4"/>
  <c r="AA9" i="4"/>
  <c r="Y9" i="4"/>
  <c r="L9" i="4"/>
  <c r="J9" i="4"/>
  <c r="H9" i="4"/>
  <c r="AC56" i="6"/>
  <c r="AA56" i="6"/>
  <c r="Y56" i="6"/>
  <c r="L56" i="6"/>
  <c r="J56" i="6"/>
  <c r="H56" i="6"/>
  <c r="AC55" i="6"/>
  <c r="AA55" i="6"/>
  <c r="Y55" i="6"/>
  <c r="L55" i="6"/>
  <c r="J55" i="6"/>
  <c r="H55" i="6"/>
  <c r="AC54" i="6"/>
  <c r="AA54" i="6"/>
  <c r="Y54" i="6"/>
  <c r="L54" i="6"/>
  <c r="J54" i="6"/>
  <c r="H54" i="6"/>
  <c r="AC53" i="6"/>
  <c r="AA53" i="6"/>
  <c r="Y53" i="6"/>
  <c r="L53" i="6"/>
  <c r="J53" i="6"/>
  <c r="H53" i="6"/>
  <c r="AC52" i="6"/>
  <c r="AA52" i="6"/>
  <c r="Y52" i="6"/>
  <c r="L52" i="6"/>
  <c r="J52" i="6"/>
  <c r="H52" i="6"/>
  <c r="AC51" i="6"/>
  <c r="AA51" i="6"/>
  <c r="Y51" i="6"/>
  <c r="L51" i="6"/>
  <c r="J51" i="6"/>
  <c r="H51" i="6"/>
  <c r="AF50" i="6"/>
  <c r="AC50" i="6"/>
  <c r="AA50" i="6"/>
  <c r="Y50" i="6"/>
  <c r="L50" i="6"/>
  <c r="J50" i="6"/>
  <c r="H50" i="6"/>
  <c r="AC49" i="6"/>
  <c r="AA49" i="6"/>
  <c r="Y49" i="6"/>
  <c r="L49" i="6"/>
  <c r="J49" i="6"/>
  <c r="H49" i="6"/>
  <c r="AC48" i="6"/>
  <c r="AA48" i="6"/>
  <c r="Y48" i="6"/>
  <c r="L48" i="6"/>
  <c r="J48" i="6"/>
  <c r="H48" i="6"/>
  <c r="AC47" i="6"/>
  <c r="AA47" i="6"/>
  <c r="Y47" i="6"/>
  <c r="L47" i="6"/>
  <c r="J47" i="6"/>
  <c r="H47" i="6"/>
  <c r="AF46" i="6"/>
  <c r="AC46" i="6"/>
  <c r="AA46" i="6"/>
  <c r="Y46" i="6"/>
  <c r="L46" i="6"/>
  <c r="J46" i="6"/>
  <c r="H46" i="6"/>
  <c r="AC45" i="6"/>
  <c r="AA45" i="6"/>
  <c r="Y45" i="6"/>
  <c r="L45" i="6"/>
  <c r="J45" i="6"/>
  <c r="H45" i="6"/>
  <c r="AC44" i="6"/>
  <c r="AA44" i="6"/>
  <c r="Y44" i="6"/>
  <c r="L44" i="6"/>
  <c r="J44" i="6"/>
  <c r="H44" i="6"/>
  <c r="AC43" i="6"/>
  <c r="AA43" i="6"/>
  <c r="Y43" i="6"/>
  <c r="L43" i="6"/>
  <c r="J43" i="6"/>
  <c r="H43" i="6"/>
  <c r="AF42" i="6"/>
  <c r="AC42" i="6"/>
  <c r="AA42" i="6"/>
  <c r="Y42" i="6"/>
  <c r="L42" i="6"/>
  <c r="J42" i="6"/>
  <c r="H42" i="6"/>
  <c r="AC41" i="6"/>
  <c r="AA41" i="6"/>
  <c r="Y41" i="6"/>
  <c r="L41" i="6"/>
  <c r="J41" i="6"/>
  <c r="H41" i="6"/>
  <c r="AC40" i="6"/>
  <c r="AA40" i="6"/>
  <c r="Y40" i="6"/>
  <c r="L40" i="6"/>
  <c r="J40" i="6"/>
  <c r="H40" i="6"/>
  <c r="AC39" i="6"/>
  <c r="AA39" i="6"/>
  <c r="Y39" i="6"/>
  <c r="L39" i="6"/>
  <c r="J39" i="6"/>
  <c r="H39" i="6"/>
  <c r="AF38" i="6"/>
  <c r="AC38" i="6"/>
  <c r="AA38" i="6"/>
  <c r="Y38" i="6"/>
  <c r="L38" i="6"/>
  <c r="J38" i="6"/>
  <c r="H38" i="6"/>
  <c r="AC37" i="6"/>
  <c r="AA37" i="6"/>
  <c r="Y37" i="6"/>
  <c r="L37" i="6"/>
  <c r="J37" i="6"/>
  <c r="H37" i="6"/>
  <c r="AC36" i="6"/>
  <c r="AA36" i="6"/>
  <c r="Y36" i="6"/>
  <c r="L36" i="6"/>
  <c r="J36" i="6"/>
  <c r="H36" i="6"/>
  <c r="AC35" i="6"/>
  <c r="AA35" i="6"/>
  <c r="Y35" i="6"/>
  <c r="L35" i="6"/>
  <c r="J35" i="6"/>
  <c r="H35" i="6"/>
  <c r="AC34" i="6"/>
  <c r="AA34" i="6"/>
  <c r="Y34" i="6"/>
  <c r="L34" i="6"/>
  <c r="J34" i="6"/>
  <c r="H34" i="6"/>
  <c r="AC33" i="6"/>
  <c r="AA33" i="6"/>
  <c r="Y33" i="6"/>
  <c r="L33" i="6"/>
  <c r="J33" i="6"/>
  <c r="H33" i="6"/>
  <c r="L32" i="6"/>
  <c r="J32" i="6"/>
  <c r="H32" i="6"/>
  <c r="L31" i="6"/>
  <c r="J31" i="6"/>
  <c r="H31" i="6"/>
  <c r="L30" i="6"/>
  <c r="J30" i="6"/>
  <c r="H30" i="6"/>
  <c r="L29" i="6"/>
  <c r="H29" i="6"/>
  <c r="L28" i="6"/>
  <c r="H28" i="6"/>
  <c r="L27" i="6"/>
  <c r="H27" i="6"/>
  <c r="L26" i="6"/>
  <c r="H26" i="6"/>
  <c r="L25" i="6"/>
  <c r="H25" i="6"/>
  <c r="L24" i="6"/>
  <c r="H24" i="6"/>
  <c r="L23" i="6"/>
  <c r="H23" i="6"/>
  <c r="L22" i="6"/>
  <c r="H22" i="6"/>
  <c r="L21" i="6"/>
  <c r="H21" i="6"/>
  <c r="L20" i="6"/>
  <c r="H20" i="6"/>
  <c r="L19" i="6"/>
  <c r="H19" i="6"/>
  <c r="L18" i="6"/>
  <c r="H18" i="6"/>
  <c r="L17" i="6"/>
  <c r="H17" i="6"/>
  <c r="L16" i="6"/>
  <c r="J16" i="6"/>
  <c r="H16" i="6"/>
  <c r="L15" i="6"/>
  <c r="J15" i="6"/>
  <c r="H15" i="6"/>
  <c r="AC14" i="6"/>
  <c r="AA14" i="6"/>
  <c r="Y14" i="6"/>
  <c r="L14" i="6"/>
  <c r="J14" i="6"/>
  <c r="H14" i="6"/>
  <c r="AC13" i="6"/>
  <c r="AA13" i="6"/>
  <c r="Y13" i="6"/>
  <c r="L13" i="6"/>
  <c r="J13" i="6"/>
  <c r="H13" i="6"/>
  <c r="AC12" i="6"/>
  <c r="AA12" i="6"/>
  <c r="Y12" i="6"/>
  <c r="L12" i="6"/>
  <c r="J12" i="6"/>
  <c r="H12" i="6"/>
  <c r="AC11" i="6"/>
  <c r="AA11" i="6"/>
  <c r="Y11" i="6"/>
  <c r="L11" i="6"/>
  <c r="J11" i="6"/>
  <c r="H11" i="6"/>
  <c r="AC10" i="6"/>
  <c r="AA10" i="6"/>
  <c r="Y10" i="6"/>
  <c r="L10" i="6"/>
  <c r="J10" i="6"/>
  <c r="H10" i="6"/>
  <c r="AC8" i="4"/>
  <c r="AA8" i="4"/>
  <c r="Y8" i="4"/>
  <c r="AC7" i="4"/>
  <c r="AA7" i="4"/>
  <c r="Y7" i="4"/>
  <c r="AC6" i="4"/>
  <c r="AA6" i="4"/>
  <c r="Y6" i="4"/>
  <c r="AC5" i="4"/>
  <c r="AA5" i="4"/>
  <c r="Y5" i="4"/>
  <c r="L8" i="4"/>
  <c r="J8" i="4"/>
  <c r="H8" i="4"/>
  <c r="L7" i="4"/>
  <c r="J7" i="4"/>
  <c r="H7" i="4"/>
  <c r="L6" i="4"/>
  <c r="J6" i="4"/>
  <c r="H6" i="4"/>
  <c r="L5" i="4"/>
  <c r="J5" i="4"/>
  <c r="H5" i="4"/>
  <c r="AC9" i="6"/>
  <c r="AC8" i="6"/>
  <c r="AC7" i="6"/>
  <c r="AC6" i="6"/>
  <c r="AC5" i="6"/>
  <c r="AA9" i="6"/>
  <c r="AA8" i="6"/>
  <c r="AA7" i="6"/>
  <c r="AA6" i="6"/>
  <c r="AA5" i="6"/>
  <c r="Y9" i="6"/>
  <c r="Y8" i="6"/>
  <c r="Y7" i="6"/>
  <c r="Y6" i="6"/>
  <c r="Y5" i="6"/>
  <c r="L6" i="6"/>
  <c r="L5" i="6"/>
  <c r="L9" i="6"/>
  <c r="L7" i="6"/>
  <c r="J7" i="6"/>
  <c r="J6" i="6"/>
  <c r="J5" i="6"/>
  <c r="J9" i="6"/>
  <c r="L8" i="6"/>
  <c r="J8" i="6"/>
  <c r="H8" i="6"/>
  <c r="H9" i="6"/>
  <c r="H7" i="6"/>
  <c r="H6" i="6"/>
  <c r="H5" i="6"/>
  <c r="I10" i="2"/>
  <c r="H9" i="2"/>
  <c r="K9" i="2" s="1"/>
  <c r="G9" i="2"/>
  <c r="I29" i="2"/>
  <c r="H29" i="2"/>
  <c r="K29" i="2" s="1"/>
  <c r="G29" i="2"/>
  <c r="I30" i="2"/>
  <c r="G30" i="2"/>
  <c r="J30" i="2" s="1"/>
  <c r="H30" i="2"/>
  <c r="K30" i="2" s="1"/>
  <c r="J56" i="5"/>
  <c r="J55" i="5"/>
  <c r="J54" i="5"/>
  <c r="J53" i="5"/>
  <c r="J52" i="5"/>
  <c r="J51" i="5"/>
  <c r="J50" i="5"/>
  <c r="J49" i="5"/>
  <c r="J48" i="5"/>
  <c r="J47" i="5"/>
  <c r="J46" i="5"/>
  <c r="J45" i="5"/>
  <c r="I27" i="7"/>
  <c r="I39" i="2" l="1"/>
  <c r="K39" i="2"/>
  <c r="J10" i="2"/>
  <c r="I24" i="2"/>
  <c r="I13" i="7"/>
  <c r="I15" i="7" s="1"/>
  <c r="I23" i="7" s="1"/>
  <c r="K10" i="2"/>
  <c r="K24" i="2" s="1"/>
  <c r="J9" i="2"/>
  <c r="J24" i="2" s="1"/>
  <c r="D54" i="7"/>
  <c r="AF54" i="6"/>
  <c r="O9" i="4"/>
  <c r="AG9" i="4"/>
  <c r="AG10" i="4"/>
  <c r="AF11" i="4"/>
  <c r="AF12" i="4"/>
  <c r="AF12" i="6"/>
  <c r="AF13" i="6"/>
  <c r="AF14" i="6"/>
  <c r="AF37" i="6"/>
  <c r="AF49" i="6"/>
  <c r="AF53" i="6"/>
  <c r="AF44" i="6"/>
  <c r="AF48" i="6"/>
  <c r="AF52" i="6"/>
  <c r="AF43" i="6"/>
  <c r="AF47" i="6"/>
  <c r="AF55" i="6"/>
  <c r="AF5" i="6"/>
  <c r="AG8" i="4"/>
  <c r="J29" i="2"/>
  <c r="J39" i="2" s="1"/>
  <c r="AD181" i="4"/>
  <c r="H3" i="2"/>
  <c r="D4" i="2"/>
  <c r="D3" i="2"/>
  <c r="J44" i="5"/>
  <c r="J43" i="5"/>
  <c r="J42" i="5"/>
  <c r="J41" i="5"/>
  <c r="J39" i="5"/>
  <c r="O45" i="6" s="1"/>
  <c r="J38" i="5"/>
  <c r="J37" i="5"/>
  <c r="O38" i="6"/>
  <c r="J35" i="5"/>
  <c r="J34" i="5"/>
  <c r="O36" i="6" s="1"/>
  <c r="J33" i="5"/>
  <c r="J32" i="5"/>
  <c r="J31" i="5"/>
  <c r="J30" i="5"/>
  <c r="D33" i="5"/>
  <c r="AF26" i="6" s="1"/>
  <c r="D32" i="5"/>
  <c r="AF9" i="6" s="1"/>
  <c r="D31" i="5"/>
  <c r="AF6" i="6" s="1"/>
  <c r="D30" i="5"/>
  <c r="D29" i="5"/>
  <c r="D28" i="5"/>
  <c r="D27" i="5"/>
  <c r="D26" i="5"/>
  <c r="O53" i="6" l="1"/>
  <c r="O50" i="6"/>
  <c r="O54" i="6"/>
  <c r="O24" i="6"/>
  <c r="O37" i="6"/>
  <c r="AF39" i="6"/>
  <c r="O46" i="6"/>
  <c r="O42" i="6"/>
  <c r="AF8" i="6"/>
  <c r="O52" i="6"/>
  <c r="O5" i="6"/>
  <c r="O48" i="6"/>
  <c r="O49" i="6"/>
  <c r="O41" i="6"/>
  <c r="O40" i="6"/>
  <c r="O30" i="6"/>
  <c r="O33" i="6"/>
  <c r="O55" i="6"/>
  <c r="AF36" i="6"/>
  <c r="O56" i="6"/>
  <c r="O11" i="6"/>
  <c r="O12" i="6"/>
  <c r="O51" i="6"/>
  <c r="AF56" i="6"/>
  <c r="AF51" i="6"/>
  <c r="AF33" i="6"/>
  <c r="O47" i="6"/>
  <c r="O44" i="6"/>
  <c r="O43" i="6"/>
  <c r="O34" i="6"/>
  <c r="O19" i="6"/>
  <c r="O14" i="6"/>
  <c r="O21" i="6"/>
  <c r="O15" i="6"/>
  <c r="O17" i="6"/>
  <c r="O8" i="6"/>
  <c r="O32" i="6"/>
  <c r="O31" i="6"/>
  <c r="O16" i="6"/>
  <c r="O23" i="6"/>
  <c r="AF45" i="6"/>
  <c r="AF41" i="6"/>
  <c r="AF40" i="6"/>
  <c r="AF35" i="6"/>
  <c r="O39" i="6"/>
  <c r="O35" i="6"/>
  <c r="M4" i="2"/>
  <c r="M3" i="2"/>
  <c r="H54" i="7"/>
  <c r="F54" i="7"/>
  <c r="F55" i="7"/>
  <c r="O9" i="6"/>
  <c r="O13" i="6"/>
  <c r="O20" i="6"/>
  <c r="O29" i="6"/>
  <c r="O10" i="6"/>
  <c r="O7" i="6"/>
  <c r="O8" i="4"/>
  <c r="O6" i="6"/>
  <c r="O7" i="4"/>
  <c r="O10" i="4"/>
  <c r="O22" i="6"/>
  <c r="O27" i="6"/>
  <c r="O6" i="4"/>
  <c r="O28" i="6"/>
  <c r="O25" i="6"/>
  <c r="AF27" i="6"/>
  <c r="AF30" i="6"/>
  <c r="AF29" i="6"/>
  <c r="AF31" i="6"/>
  <c r="AF32" i="6"/>
  <c r="AF28" i="6"/>
  <c r="AF15" i="6"/>
  <c r="AF20" i="6"/>
  <c r="AF16" i="6"/>
  <c r="AF18" i="6"/>
  <c r="AF17" i="6"/>
  <c r="AF19" i="6"/>
  <c r="AF21" i="6"/>
  <c r="AF22" i="6"/>
  <c r="AF23" i="6"/>
  <c r="AF24" i="6"/>
  <c r="AF11" i="6"/>
  <c r="AF10" i="4"/>
  <c r="AF9" i="4"/>
  <c r="AF8" i="4"/>
  <c r="AF6" i="4"/>
  <c r="D55" i="7"/>
  <c r="O12" i="4"/>
  <c r="O11" i="4"/>
  <c r="D57" i="7"/>
  <c r="O26" i="6"/>
  <c r="O18" i="6"/>
  <c r="D56" i="7"/>
  <c r="C23" i="7"/>
  <c r="AF7" i="6"/>
  <c r="AF10" i="6"/>
  <c r="AF7" i="4"/>
  <c r="O5" i="4"/>
  <c r="H55" i="7"/>
  <c r="I25" i="7"/>
  <c r="C25" i="7" s="1"/>
  <c r="L24" i="2" l="1"/>
  <c r="P187" i="6" s="1"/>
  <c r="AF185" i="6"/>
  <c r="O185" i="6"/>
  <c r="M24" i="2"/>
  <c r="O181" i="4"/>
  <c r="AF5" i="4"/>
  <c r="H56" i="7"/>
  <c r="H57" i="7"/>
  <c r="AF181" i="4" l="1"/>
  <c r="AG184" i="4" s="1"/>
  <c r="AG5" i="4" s="1"/>
  <c r="P184" i="4"/>
  <c r="P188" i="6"/>
  <c r="AG7" i="4"/>
  <c r="P12" i="4"/>
  <c r="AG188" i="6"/>
  <c r="AG169" i="6" l="1"/>
  <c r="AG174" i="6"/>
  <c r="AG126" i="6"/>
  <c r="AG137" i="6"/>
  <c r="AG134" i="6"/>
  <c r="AG157" i="6"/>
  <c r="AG145" i="6"/>
  <c r="AG121" i="6"/>
  <c r="AG183" i="6"/>
  <c r="AG143" i="6"/>
  <c r="AG181" i="6"/>
  <c r="AG140" i="6"/>
  <c r="AG166" i="6"/>
  <c r="AG155" i="6"/>
  <c r="AG125" i="6"/>
  <c r="AG161" i="6"/>
  <c r="AG151" i="6"/>
  <c r="AG172" i="6"/>
  <c r="AG184" i="6"/>
  <c r="AG170" i="6"/>
  <c r="AG129" i="6"/>
  <c r="AG147" i="6"/>
  <c r="AG178" i="6"/>
  <c r="AG149" i="6"/>
  <c r="AG164" i="6"/>
  <c r="AG182" i="6"/>
  <c r="AG179" i="6"/>
  <c r="AG177" i="6"/>
  <c r="AG165" i="6"/>
  <c r="AG168" i="6"/>
  <c r="AG171" i="6"/>
  <c r="AG152" i="6"/>
  <c r="AG162" i="6"/>
  <c r="AG133" i="6"/>
  <c r="AG135" i="6"/>
  <c r="AG148" i="6"/>
  <c r="AG131" i="6"/>
  <c r="AG124" i="6"/>
  <c r="AG127" i="6"/>
  <c r="AG154" i="6"/>
  <c r="AG150" i="6"/>
  <c r="AG160" i="6"/>
  <c r="AG180" i="6"/>
  <c r="AG138" i="6"/>
  <c r="AG144" i="6"/>
  <c r="AG176" i="6"/>
  <c r="AG136" i="6"/>
  <c r="AG153" i="6"/>
  <c r="AG128" i="6"/>
  <c r="AG123" i="6"/>
  <c r="AG173" i="6"/>
  <c r="AG175" i="6"/>
  <c r="AG122" i="6"/>
  <c r="AG141" i="6"/>
  <c r="AG142" i="6"/>
  <c r="AG146" i="6"/>
  <c r="AG132" i="6"/>
  <c r="AG167" i="6"/>
  <c r="AG159" i="6"/>
  <c r="AG130" i="6"/>
  <c r="AG156" i="6"/>
  <c r="AG158" i="6"/>
  <c r="AG163" i="6"/>
  <c r="AG139" i="6"/>
  <c r="P183" i="6"/>
  <c r="P134" i="6"/>
  <c r="P125" i="6"/>
  <c r="P129" i="6"/>
  <c r="P153" i="6"/>
  <c r="P142" i="6"/>
  <c r="P141" i="6"/>
  <c r="P122" i="6"/>
  <c r="P182" i="6"/>
  <c r="P156" i="6"/>
  <c r="P138" i="6"/>
  <c r="P126" i="6"/>
  <c r="P169" i="6"/>
  <c r="P162" i="6"/>
  <c r="P145" i="6"/>
  <c r="P177" i="6"/>
  <c r="P174" i="6"/>
  <c r="P166" i="6"/>
  <c r="P154" i="6"/>
  <c r="P150" i="6"/>
  <c r="P165" i="6"/>
  <c r="P158" i="6"/>
  <c r="P173" i="6"/>
  <c r="P149" i="6"/>
  <c r="P178" i="6"/>
  <c r="P168" i="6"/>
  <c r="P155" i="6"/>
  <c r="P146" i="6"/>
  <c r="P164" i="6"/>
  <c r="P130" i="6"/>
  <c r="P175" i="6"/>
  <c r="P127" i="6"/>
  <c r="P184" i="6"/>
  <c r="P172" i="6"/>
  <c r="P143" i="6"/>
  <c r="P157" i="6"/>
  <c r="P121" i="6"/>
  <c r="P167" i="6"/>
  <c r="P170" i="6"/>
  <c r="P144" i="6"/>
  <c r="P171" i="6"/>
  <c r="P161" i="6"/>
  <c r="P133" i="6"/>
  <c r="P163" i="6"/>
  <c r="P179" i="6"/>
  <c r="P147" i="6"/>
  <c r="P135" i="6"/>
  <c r="P140" i="6"/>
  <c r="P128" i="6"/>
  <c r="P131" i="6"/>
  <c r="P180" i="6"/>
  <c r="P139" i="6"/>
  <c r="P137" i="6"/>
  <c r="P151" i="6"/>
  <c r="P124" i="6"/>
  <c r="P148" i="6"/>
  <c r="P136" i="6"/>
  <c r="P152" i="6"/>
  <c r="P176" i="6"/>
  <c r="P132" i="6"/>
  <c r="P181" i="6"/>
  <c r="P123" i="6"/>
  <c r="P159" i="6"/>
  <c r="P160" i="6"/>
  <c r="P114" i="6"/>
  <c r="P118" i="6"/>
  <c r="P117" i="6"/>
  <c r="P113" i="6"/>
  <c r="P120" i="6"/>
  <c r="P115" i="6"/>
  <c r="P116" i="6"/>
  <c r="P119" i="6"/>
  <c r="AG113" i="6"/>
  <c r="AG120" i="6"/>
  <c r="AG117" i="6"/>
  <c r="AG119" i="6"/>
  <c r="AG118" i="6"/>
  <c r="AG114" i="6"/>
  <c r="AG116" i="6"/>
  <c r="AG115" i="6"/>
  <c r="P110" i="6"/>
  <c r="P109" i="6"/>
  <c r="P106" i="6"/>
  <c r="P112" i="6"/>
  <c r="P105" i="6"/>
  <c r="P108" i="6"/>
  <c r="P111" i="6"/>
  <c r="P107" i="6"/>
  <c r="AG105" i="6"/>
  <c r="AG110" i="6"/>
  <c r="AG108" i="6"/>
  <c r="AG106" i="6"/>
  <c r="AG107" i="6"/>
  <c r="AG112" i="6"/>
  <c r="AG109" i="6"/>
  <c r="AG111" i="6"/>
  <c r="AG97" i="6"/>
  <c r="AG101" i="6"/>
  <c r="AG104" i="6"/>
  <c r="AG100" i="6"/>
  <c r="AG103" i="6"/>
  <c r="AG102" i="6"/>
  <c r="AG99" i="6"/>
  <c r="AG98" i="6"/>
  <c r="P97" i="6"/>
  <c r="P98" i="6"/>
  <c r="P102" i="6"/>
  <c r="P104" i="6"/>
  <c r="P100" i="6"/>
  <c r="P103" i="6"/>
  <c r="P101" i="6"/>
  <c r="P99" i="6"/>
  <c r="AG89" i="6"/>
  <c r="AG91" i="6"/>
  <c r="AG96" i="6"/>
  <c r="AG94" i="6"/>
  <c r="AG92" i="6"/>
  <c r="AG95" i="6"/>
  <c r="AG90" i="6"/>
  <c r="AG93" i="6"/>
  <c r="P89" i="6"/>
  <c r="P94" i="6"/>
  <c r="P93" i="6"/>
  <c r="P92" i="6"/>
  <c r="P91" i="6"/>
  <c r="P96" i="6"/>
  <c r="P95" i="6"/>
  <c r="P90" i="6"/>
  <c r="AG81" i="6"/>
  <c r="AG88" i="6"/>
  <c r="AG86" i="6"/>
  <c r="AG84" i="6"/>
  <c r="AG82" i="6"/>
  <c r="AG87" i="6"/>
  <c r="AG83" i="6"/>
  <c r="AG85" i="6"/>
  <c r="P86" i="6"/>
  <c r="P82" i="6"/>
  <c r="P81" i="6"/>
  <c r="P85" i="6"/>
  <c r="P88" i="6"/>
  <c r="P84" i="6"/>
  <c r="P83" i="6"/>
  <c r="P87" i="6"/>
  <c r="AG73" i="6"/>
  <c r="AG77" i="6"/>
  <c r="AG78" i="6"/>
  <c r="AG80" i="6"/>
  <c r="AG74" i="6"/>
  <c r="AG76" i="6"/>
  <c r="AG79" i="6"/>
  <c r="AG75" i="6"/>
  <c r="P77" i="6"/>
  <c r="P76" i="6"/>
  <c r="P78" i="6"/>
  <c r="P80" i="6"/>
  <c r="P79" i="6"/>
  <c r="P75" i="6"/>
  <c r="P74" i="6"/>
  <c r="P73" i="6"/>
  <c r="AG71" i="6"/>
  <c r="AG65" i="6"/>
  <c r="AG69" i="6"/>
  <c r="AG66" i="6"/>
  <c r="AG67" i="6"/>
  <c r="AG72" i="6"/>
  <c r="AG68" i="6"/>
  <c r="AG70" i="6"/>
  <c r="P65" i="6"/>
  <c r="P70" i="6"/>
  <c r="P68" i="6"/>
  <c r="P72" i="6"/>
  <c r="P66" i="6"/>
  <c r="P69" i="6"/>
  <c r="P67" i="6"/>
  <c r="P71" i="6"/>
  <c r="AG58" i="6"/>
  <c r="AG61" i="6"/>
  <c r="AG59" i="6"/>
  <c r="AG63" i="6"/>
  <c r="AG60" i="6"/>
  <c r="AG64" i="6"/>
  <c r="AG57" i="6"/>
  <c r="AG62" i="6"/>
  <c r="P58" i="6"/>
  <c r="P62" i="6"/>
  <c r="P57" i="6"/>
  <c r="P64" i="6"/>
  <c r="P63" i="6"/>
  <c r="P60" i="6"/>
  <c r="P59" i="6"/>
  <c r="P61" i="6"/>
  <c r="AG56" i="6"/>
  <c r="AG54" i="6"/>
  <c r="AG55" i="6"/>
  <c r="AG52" i="6"/>
  <c r="AG53" i="6"/>
  <c r="AG50" i="6"/>
  <c r="AG51" i="6"/>
  <c r="AG48" i="6"/>
  <c r="AG49" i="6"/>
  <c r="AG46" i="6"/>
  <c r="AG47" i="6"/>
  <c r="AG33" i="6"/>
  <c r="AG34" i="6"/>
  <c r="AG25" i="6"/>
  <c r="AG26" i="6"/>
  <c r="P56" i="6"/>
  <c r="P54" i="6"/>
  <c r="P55" i="6"/>
  <c r="P52" i="6"/>
  <c r="P53" i="6"/>
  <c r="P50" i="6"/>
  <c r="P51" i="6"/>
  <c r="P48" i="6"/>
  <c r="P49" i="6"/>
  <c r="P46" i="6"/>
  <c r="P47" i="6"/>
  <c r="P44" i="6"/>
  <c r="P45" i="6"/>
  <c r="P42" i="6"/>
  <c r="P43" i="6"/>
  <c r="P34" i="6"/>
  <c r="P41" i="6"/>
  <c r="P32" i="6"/>
  <c r="P33" i="6"/>
  <c r="P30" i="6"/>
  <c r="P31" i="6"/>
  <c r="P23" i="6"/>
  <c r="P24" i="6"/>
  <c r="P40" i="6"/>
  <c r="P16" i="6"/>
  <c r="AG44" i="6"/>
  <c r="AG45" i="6"/>
  <c r="AG42" i="6"/>
  <c r="AG43" i="6"/>
  <c r="AG40" i="6"/>
  <c r="AG41" i="6"/>
  <c r="AG38" i="6"/>
  <c r="AG39" i="6"/>
  <c r="AG36" i="6"/>
  <c r="AG37" i="6"/>
  <c r="AG5" i="6"/>
  <c r="AG35" i="6"/>
  <c r="P38" i="6"/>
  <c r="P39" i="6"/>
  <c r="P36" i="6"/>
  <c r="P37" i="6"/>
  <c r="P22" i="6"/>
  <c r="P35" i="6"/>
  <c r="P26" i="6"/>
  <c r="P8" i="6"/>
  <c r="P9" i="6"/>
  <c r="P7" i="6"/>
  <c r="P15" i="6"/>
  <c r="P17" i="6"/>
  <c r="P5" i="6"/>
  <c r="P10" i="6"/>
  <c r="P6" i="4"/>
  <c r="P7" i="4"/>
  <c r="P10" i="4"/>
  <c r="P5" i="4"/>
  <c r="P9" i="4"/>
  <c r="P11" i="4"/>
  <c r="E41" i="7"/>
  <c r="P8" i="4"/>
  <c r="P12" i="6"/>
  <c r="P19" i="6"/>
  <c r="P14" i="6"/>
  <c r="P6" i="6"/>
  <c r="P13" i="6"/>
  <c r="P18" i="6"/>
  <c r="P11" i="6"/>
  <c r="P25" i="6"/>
  <c r="P28" i="6"/>
  <c r="P20" i="6"/>
  <c r="P21" i="6"/>
  <c r="E45" i="7"/>
  <c r="P27" i="6"/>
  <c r="P29" i="6"/>
  <c r="AG22" i="6"/>
  <c r="AG24" i="6"/>
  <c r="AG23" i="6"/>
  <c r="AG11" i="6"/>
  <c r="AG12" i="6"/>
  <c r="AG32" i="6"/>
  <c r="AG16" i="6"/>
  <c r="AG31" i="6"/>
  <c r="AG15" i="6"/>
  <c r="AG19" i="6"/>
  <c r="AG30" i="6"/>
  <c r="AG29" i="6"/>
  <c r="AG21" i="6"/>
  <c r="AG28" i="6"/>
  <c r="AG20" i="6"/>
  <c r="AG27" i="6"/>
  <c r="AG18" i="6"/>
  <c r="AG17" i="6"/>
  <c r="E43" i="7"/>
  <c r="AG6" i="4"/>
  <c r="AG14" i="6"/>
  <c r="AG9" i="6"/>
  <c r="AG13" i="6"/>
  <c r="E47" i="7"/>
  <c r="AG7" i="6"/>
  <c r="AG10" i="6"/>
  <c r="AG6" i="6"/>
  <c r="AG8" i="6"/>
  <c r="D45" i="7"/>
  <c r="P185" i="6" l="1"/>
  <c r="AG185" i="6"/>
  <c r="P181" i="4"/>
  <c r="AG181" i="4"/>
  <c r="P189" i="6"/>
  <c r="AG187" i="6"/>
  <c r="D47" i="7" s="1"/>
  <c r="P183" i="4"/>
  <c r="P185" i="4" s="1"/>
  <c r="AG186" i="4" l="1"/>
  <c r="G43" i="7" s="1"/>
  <c r="AG190" i="6"/>
  <c r="G47" i="7" s="1"/>
  <c r="P190" i="6"/>
  <c r="P191" i="6" s="1"/>
  <c r="P186" i="4"/>
  <c r="P187" i="4" s="1"/>
  <c r="H41" i="7" s="1"/>
  <c r="S21" i="7" s="1"/>
  <c r="F45" i="7"/>
  <c r="AG189" i="6"/>
  <c r="D41" i="7"/>
  <c r="F41" i="7"/>
  <c r="AG183" i="4"/>
  <c r="AG185" i="4" s="1"/>
  <c r="G45" i="7" l="1"/>
  <c r="AG187" i="4"/>
  <c r="G41" i="7"/>
  <c r="T23" i="7"/>
  <c r="S23" i="7"/>
  <c r="H45" i="7"/>
  <c r="F47" i="7"/>
  <c r="AG191" i="6"/>
  <c r="H47" i="7" s="1"/>
  <c r="D43" i="7"/>
  <c r="S39" i="7" l="1"/>
  <c r="V41" i="7" s="1"/>
  <c r="S33" i="7"/>
  <c r="V23" i="7"/>
  <c r="S25" i="7"/>
  <c r="T25" i="7"/>
  <c r="W23" i="7"/>
  <c r="V24" i="7"/>
  <c r="T24" i="7"/>
  <c r="W24" i="7"/>
  <c r="U23" i="7"/>
  <c r="S24" i="7"/>
  <c r="U24" i="7"/>
  <c r="U25" i="7"/>
  <c r="W25" i="7"/>
  <c r="V25" i="7"/>
  <c r="F43" i="7"/>
  <c r="H43" i="7"/>
  <c r="S27" i="7" s="1"/>
  <c r="U41" i="7" l="1"/>
  <c r="T42" i="7"/>
  <c r="W43" i="7"/>
  <c r="W42" i="7"/>
  <c r="S43" i="7"/>
  <c r="V42" i="7"/>
  <c r="U42" i="7"/>
  <c r="S42" i="7"/>
  <c r="S41" i="7"/>
  <c r="T21" i="7"/>
  <c r="I41" i="7" s="1"/>
  <c r="U43" i="7"/>
  <c r="V43" i="7"/>
  <c r="T41" i="7"/>
  <c r="W41" i="7"/>
  <c r="T37" i="7"/>
  <c r="W35" i="7"/>
  <c r="U37" i="7"/>
  <c r="V37" i="7"/>
  <c r="U36" i="7"/>
  <c r="S36" i="7"/>
  <c r="W37" i="7"/>
  <c r="S37" i="7"/>
  <c r="W36" i="7"/>
  <c r="S35" i="7"/>
  <c r="V35" i="7"/>
  <c r="U35" i="7"/>
  <c r="V36" i="7"/>
  <c r="T35" i="7"/>
  <c r="T43" i="7"/>
  <c r="T36" i="7"/>
  <c r="S30" i="7"/>
  <c r="W30" i="7"/>
  <c r="S31" i="7"/>
  <c r="T31" i="7"/>
  <c r="V31" i="7"/>
  <c r="W31" i="7"/>
  <c r="S29" i="7"/>
  <c r="W29" i="7"/>
  <c r="V30" i="7"/>
  <c r="T30" i="7"/>
  <c r="T29" i="7"/>
  <c r="U29" i="7"/>
  <c r="V29" i="7"/>
  <c r="U31" i="7"/>
  <c r="U30" i="7"/>
  <c r="T33" i="7" l="1"/>
  <c r="I45" i="7" s="1"/>
  <c r="E56" i="7" s="1"/>
  <c r="G56" i="7" s="1"/>
  <c r="I56" i="7" s="1"/>
  <c r="T39" i="7"/>
  <c r="I47" i="7" s="1"/>
  <c r="E57" i="7" s="1"/>
  <c r="G57" i="7" s="1"/>
  <c r="I57" i="7" s="1"/>
  <c r="E54" i="7"/>
  <c r="G54" i="7" s="1"/>
  <c r="I54" i="7" s="1"/>
  <c r="T27" i="7"/>
  <c r="I43" i="7" s="1"/>
  <c r="E55" i="7" l="1"/>
  <c r="G55" i="7" s="1"/>
  <c r="I55" i="7" s="1"/>
  <c r="G59" i="7" s="1"/>
  <c r="H59" i="7" l="1"/>
</calcChain>
</file>

<file path=xl/comments1.xml><?xml version="1.0" encoding="utf-8"?>
<comments xmlns="http://schemas.openxmlformats.org/spreadsheetml/2006/main">
  <authors>
    <author>HIDEKI</author>
  </authors>
  <commentList>
    <comment ref="A2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Ｘ方向の通り番号を設定
</t>
        </r>
      </text>
    </comment>
    <comment ref="B2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Weeの通り符号
（任意に設定しても可）
</t>
        </r>
      </text>
    </comment>
    <comment ref="C2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耐力壁間のスパン
</t>
        </r>
      </text>
    </comment>
    <comment ref="G2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Ｙ方向の通り番号を設定
</t>
        </r>
      </text>
    </comment>
    <comment ref="H2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Weeの通り符号
（任意に設定しても可）
</t>
        </r>
      </text>
    </comment>
    <comment ref="I2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耐力壁間のスパン
</t>
        </r>
      </text>
    </comment>
    <comment ref="A61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Ｘ方向の通り番号を設定
</t>
        </r>
      </text>
    </comment>
    <comment ref="B61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Weeの通り符号
（任意に設定しても可）
</t>
        </r>
      </text>
    </comment>
    <comment ref="C61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耐力壁間のスパン
</t>
        </r>
      </text>
    </comment>
    <comment ref="G61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Ｙ方向の通り番号を設定
</t>
        </r>
      </text>
    </comment>
    <comment ref="H61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Weeの通り符号
（任意に設定しても可）
</t>
        </r>
      </text>
    </comment>
    <comment ref="I61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耐力壁間のスパン
</t>
        </r>
      </text>
    </comment>
  </commentList>
</comments>
</file>

<file path=xl/comments2.xml><?xml version="1.0" encoding="utf-8"?>
<comments xmlns="http://schemas.openxmlformats.org/spreadsheetml/2006/main">
  <authors>
    <author>HIDEKI</author>
  </authors>
  <commentList>
    <comment ref="D3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1項で設定した番号
</t>
        </r>
        <r>
          <rPr>
            <sz val="9"/>
            <color indexed="10"/>
            <rFont val="ＭＳ Ｐゴシック"/>
            <family val="3"/>
            <charset val="128"/>
          </rPr>
          <t>Ｙ方向の通り番号</t>
        </r>
        <r>
          <rPr>
            <sz val="9"/>
            <color indexed="81"/>
            <rFont val="ＭＳ Ｐゴシック"/>
            <family val="3"/>
            <charset val="128"/>
          </rPr>
          <t xml:space="preserve">　
</t>
        </r>
        <r>
          <rPr>
            <sz val="9"/>
            <color indexed="10"/>
            <rFont val="ＭＳ Ｐゴシック"/>
            <family val="3"/>
            <charset val="128"/>
          </rPr>
          <t>0番から35番</t>
        </r>
      </text>
    </comment>
    <comment ref="E3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Weeの通り符号
</t>
        </r>
      </text>
    </comment>
    <comment ref="F3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Weeの壁記号
</t>
        </r>
      </text>
    </comment>
    <comment ref="G3" authorId="0">
      <text>
        <r>
          <rPr>
            <sz val="9"/>
            <color indexed="10"/>
            <rFont val="ＭＳ Ｐゴシック"/>
            <family val="3"/>
            <charset val="128"/>
          </rPr>
          <t>Fw:壁基準耐力(kN/m)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3" authorId="0">
      <text>
        <r>
          <rPr>
            <sz val="9"/>
            <color indexed="10"/>
            <rFont val="ＭＳ Ｐゴシック"/>
            <family val="3"/>
            <charset val="128"/>
          </rPr>
          <t>sKj:接合部耐力低減係数（正記入）
sKa:開口壁における連続長さと開口形状による調整係数（負記入)</t>
        </r>
      </text>
    </comment>
    <comment ref="K3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Ｌ；壁長　(ｍｍ)
</t>
        </r>
      </text>
    </comment>
    <comment ref="U3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1項で設定した番号
</t>
        </r>
        <r>
          <rPr>
            <sz val="9"/>
            <color indexed="10"/>
            <rFont val="ＭＳ Ｐゴシック"/>
            <family val="3"/>
            <charset val="128"/>
          </rPr>
          <t>Ｘ方向の通り番号</t>
        </r>
        <r>
          <rPr>
            <sz val="9"/>
            <color indexed="81"/>
            <rFont val="ＭＳ Ｐゴシック"/>
            <family val="3"/>
            <charset val="128"/>
          </rPr>
          <t xml:space="preserve">　
</t>
        </r>
        <r>
          <rPr>
            <sz val="9"/>
            <color indexed="10"/>
            <rFont val="ＭＳ Ｐゴシック"/>
            <family val="3"/>
            <charset val="128"/>
          </rPr>
          <t>100から135番</t>
        </r>
      </text>
    </comment>
    <comment ref="V3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Weeの通り符号
</t>
        </r>
      </text>
    </comment>
    <comment ref="W3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Weeの壁記号
</t>
        </r>
      </text>
    </comment>
    <comment ref="X3" authorId="0">
      <text>
        <r>
          <rPr>
            <sz val="9"/>
            <color indexed="10"/>
            <rFont val="ＭＳ Ｐゴシック"/>
            <family val="3"/>
            <charset val="128"/>
          </rPr>
          <t>Fw:壁基準耐力(kN/m)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Z3" authorId="0">
      <text>
        <r>
          <rPr>
            <sz val="9"/>
            <color indexed="10"/>
            <rFont val="ＭＳ Ｐゴシック"/>
            <family val="3"/>
            <charset val="128"/>
          </rPr>
          <t>sKj:接合部耐力低減係数（正記入）
sKa:開口壁における連続長さと開口形状による調整係数（負記入)</t>
        </r>
      </text>
    </comment>
    <comment ref="AB3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Ｌ；壁長　(ｍｍ)
</t>
        </r>
      </text>
    </comment>
    <comment ref="A187" authorId="0">
      <text>
        <r>
          <rPr>
            <b/>
            <sz val="9"/>
            <color indexed="81"/>
            <rFont val="ＭＳ Ｐゴシック"/>
            <family val="3"/>
            <charset val="128"/>
          </rPr>
          <t>備考:
Weeのデーターを補正した場合等などに記入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R187" authorId="0">
      <text>
        <r>
          <rPr>
            <b/>
            <sz val="9"/>
            <color indexed="81"/>
            <rFont val="ＭＳ Ｐゴシック"/>
            <family val="3"/>
            <charset val="128"/>
          </rPr>
          <t>備考:
Weeのデーターを補正した場合等などに記入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HIDEKI</author>
  </authors>
  <commentList>
    <comment ref="D3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1項で設定した番号
</t>
        </r>
        <r>
          <rPr>
            <sz val="9"/>
            <color indexed="10"/>
            <rFont val="ＭＳ Ｐゴシック"/>
            <family val="3"/>
            <charset val="128"/>
          </rPr>
          <t>Ｙ方向の通り番号</t>
        </r>
        <r>
          <rPr>
            <sz val="9"/>
            <color indexed="81"/>
            <rFont val="ＭＳ Ｐゴシック"/>
            <family val="3"/>
            <charset val="128"/>
          </rPr>
          <t xml:space="preserve">　
</t>
        </r>
        <r>
          <rPr>
            <sz val="9"/>
            <color indexed="10"/>
            <rFont val="ＭＳ Ｐゴシック"/>
            <family val="3"/>
            <charset val="128"/>
          </rPr>
          <t>0番から35番</t>
        </r>
      </text>
    </comment>
    <comment ref="E3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Weeの通り符号
</t>
        </r>
      </text>
    </comment>
    <comment ref="F3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Weeの壁記号
</t>
        </r>
      </text>
    </comment>
    <comment ref="G3" authorId="0">
      <text>
        <r>
          <rPr>
            <sz val="9"/>
            <color indexed="10"/>
            <rFont val="ＭＳ Ｐゴシック"/>
            <family val="3"/>
            <charset val="128"/>
          </rPr>
          <t>Fw:壁基準耐力(kN/m)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3" authorId="0">
      <text>
        <r>
          <rPr>
            <sz val="9"/>
            <color indexed="10"/>
            <rFont val="ＭＳ Ｐゴシック"/>
            <family val="3"/>
            <charset val="128"/>
          </rPr>
          <t>sKj:接合部耐力低減係数（正記入）
sKa:開口壁における連続長さと開口形状による調整係数（負記入)</t>
        </r>
      </text>
    </comment>
    <comment ref="K3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Ｌ；壁長　(ｍｍ)
</t>
        </r>
      </text>
    </comment>
    <comment ref="U3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1項で設定した番号
</t>
        </r>
        <r>
          <rPr>
            <sz val="9"/>
            <color indexed="10"/>
            <rFont val="ＭＳ Ｐゴシック"/>
            <family val="3"/>
            <charset val="128"/>
          </rPr>
          <t>Ｘ方向の通り番号</t>
        </r>
        <r>
          <rPr>
            <sz val="9"/>
            <color indexed="81"/>
            <rFont val="ＭＳ Ｐゴシック"/>
            <family val="3"/>
            <charset val="128"/>
          </rPr>
          <t xml:space="preserve">　
</t>
        </r>
        <r>
          <rPr>
            <sz val="9"/>
            <color indexed="10"/>
            <rFont val="ＭＳ Ｐゴシック"/>
            <family val="3"/>
            <charset val="128"/>
          </rPr>
          <t>100から135番</t>
        </r>
      </text>
    </comment>
    <comment ref="V3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Weeの通り符号
</t>
        </r>
      </text>
    </comment>
    <comment ref="W3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Weeの壁記号
</t>
        </r>
      </text>
    </comment>
    <comment ref="X3" authorId="0">
      <text>
        <r>
          <rPr>
            <sz val="9"/>
            <color indexed="10"/>
            <rFont val="ＭＳ Ｐゴシック"/>
            <family val="3"/>
            <charset val="128"/>
          </rPr>
          <t>Fw:壁基準耐力(kN/m)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Z3" authorId="0">
      <text>
        <r>
          <rPr>
            <sz val="9"/>
            <color indexed="10"/>
            <rFont val="ＭＳ Ｐゴシック"/>
            <family val="3"/>
            <charset val="128"/>
          </rPr>
          <t>sKj:接合部耐力低減係数（正記入）
sKa:開口壁における連続長さと開口形状による調整係数（負記入)</t>
        </r>
      </text>
    </comment>
    <comment ref="AB3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Ｌ；壁長　(ｍｍ)
</t>
        </r>
      </text>
    </comment>
    <comment ref="A183" authorId="0">
      <text>
        <r>
          <rPr>
            <b/>
            <sz val="9"/>
            <color indexed="81"/>
            <rFont val="ＭＳ Ｐゴシック"/>
            <family val="3"/>
            <charset val="128"/>
          </rPr>
          <t>備考:
Weeのデーターを補正した場合等などに記入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R183" authorId="0">
      <text>
        <r>
          <rPr>
            <b/>
            <sz val="9"/>
            <color indexed="81"/>
            <rFont val="ＭＳ Ｐゴシック"/>
            <family val="3"/>
            <charset val="128"/>
          </rPr>
          <t>備考:
Weeのデーターを補正した場合等などに記入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HIDEKI　TANIGUCHI</author>
  </authors>
  <commentList>
    <comment ref="L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重い屋根；1
軽い屋根；2
</t>
        </r>
      </text>
    </comment>
    <comment ref="L2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床仕様を入力
Ⅰ：1
Ⅱ：2
Ⅲ：3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5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劣化度入力
</t>
        </r>
      </text>
    </comment>
  </commentList>
</comments>
</file>

<file path=xl/sharedStrings.xml><?xml version="1.0" encoding="utf-8"?>
<sst xmlns="http://schemas.openxmlformats.org/spreadsheetml/2006/main" count="456" uniqueCount="280">
  <si>
    <t>階</t>
    <rPh sb="0" eb="1">
      <t>カイ</t>
    </rPh>
    <phoneticPr fontId="1"/>
  </si>
  <si>
    <t>X</t>
    <phoneticPr fontId="1"/>
  </si>
  <si>
    <t>Fw</t>
    <phoneticPr fontId="1"/>
  </si>
  <si>
    <t>L</t>
    <phoneticPr fontId="1"/>
  </si>
  <si>
    <t>重心算定簡易重量表</t>
    <rPh sb="0" eb="2">
      <t>ジュウシン</t>
    </rPh>
    <rPh sb="2" eb="4">
      <t>サンテイ</t>
    </rPh>
    <rPh sb="4" eb="6">
      <t>カンイ</t>
    </rPh>
    <rPh sb="6" eb="8">
      <t>ジュウリョウ</t>
    </rPh>
    <rPh sb="8" eb="9">
      <t>ヒョウ</t>
    </rPh>
    <phoneticPr fontId="1"/>
  </si>
  <si>
    <t>軽い建物</t>
    <rPh sb="0" eb="1">
      <t>カル</t>
    </rPh>
    <rPh sb="2" eb="4">
      <t>タテモノ</t>
    </rPh>
    <phoneticPr fontId="1"/>
  </si>
  <si>
    <t>平屋</t>
    <rPh sb="0" eb="2">
      <t>ヒラヤ</t>
    </rPh>
    <phoneticPr fontId="1"/>
  </si>
  <si>
    <t>２階建て</t>
    <rPh sb="1" eb="2">
      <t>カイ</t>
    </rPh>
    <rPh sb="2" eb="3">
      <t>タ</t>
    </rPh>
    <phoneticPr fontId="1"/>
  </si>
  <si>
    <t>重い建物</t>
    <rPh sb="0" eb="1">
      <t>オモ</t>
    </rPh>
    <rPh sb="2" eb="4">
      <t>タテモノ</t>
    </rPh>
    <phoneticPr fontId="1"/>
  </si>
  <si>
    <t>非常に重い建物</t>
    <rPh sb="0" eb="2">
      <t>ヒジョウ</t>
    </rPh>
    <rPh sb="3" eb="4">
      <t>オモ</t>
    </rPh>
    <rPh sb="5" eb="7">
      <t>タテモノ</t>
    </rPh>
    <phoneticPr fontId="1"/>
  </si>
  <si>
    <t>床面積当たりの重量（KN/m2）</t>
    <rPh sb="0" eb="1">
      <t>ユカ</t>
    </rPh>
    <rPh sb="1" eb="3">
      <t>メンセキ</t>
    </rPh>
    <rPh sb="3" eb="4">
      <t>ア</t>
    </rPh>
    <rPh sb="7" eb="9">
      <t>ジュウリョウ</t>
    </rPh>
    <phoneticPr fontId="1"/>
  </si>
  <si>
    <t>1層目</t>
    <rPh sb="1" eb="2">
      <t>ソウ</t>
    </rPh>
    <rPh sb="2" eb="3">
      <t>メ</t>
    </rPh>
    <phoneticPr fontId="1"/>
  </si>
  <si>
    <t>２層目</t>
    <rPh sb="1" eb="2">
      <t>ソウ</t>
    </rPh>
    <rPh sb="2" eb="3">
      <t>メ</t>
    </rPh>
    <phoneticPr fontId="1"/>
  </si>
  <si>
    <t>３層目</t>
    <rPh sb="1" eb="2">
      <t>ソウ</t>
    </rPh>
    <rPh sb="2" eb="3">
      <t>メ</t>
    </rPh>
    <phoneticPr fontId="1"/>
  </si>
  <si>
    <t>建物分割</t>
    <rPh sb="0" eb="2">
      <t>タテモノ</t>
    </rPh>
    <rPh sb="2" eb="4">
      <t>ブンカツ</t>
    </rPh>
    <phoneticPr fontId="1"/>
  </si>
  <si>
    <t>Y</t>
    <phoneticPr fontId="1"/>
  </si>
  <si>
    <t>1階</t>
    <rPh sb="1" eb="2">
      <t>カイ</t>
    </rPh>
    <phoneticPr fontId="1"/>
  </si>
  <si>
    <t>３階建て</t>
    <rPh sb="1" eb="2">
      <t>カイ</t>
    </rPh>
    <rPh sb="2" eb="3">
      <t>タ</t>
    </rPh>
    <phoneticPr fontId="1"/>
  </si>
  <si>
    <t>xg</t>
    <phoneticPr fontId="1"/>
  </si>
  <si>
    <t>yg</t>
    <phoneticPr fontId="1"/>
  </si>
  <si>
    <t>床仕様</t>
    <rPh sb="0" eb="1">
      <t>ユカ</t>
    </rPh>
    <rPh sb="1" eb="3">
      <t>シヨウ</t>
    </rPh>
    <phoneticPr fontId="1"/>
  </si>
  <si>
    <t>Ⅰ</t>
    <phoneticPr fontId="1"/>
  </si>
  <si>
    <t>Ⅱ</t>
    <phoneticPr fontId="1"/>
  </si>
  <si>
    <t>Ⅲ</t>
    <phoneticPr fontId="1"/>
  </si>
  <si>
    <t>診断項目</t>
    <rPh sb="0" eb="2">
      <t>シンダン</t>
    </rPh>
    <rPh sb="2" eb="4">
      <t>コウモク</t>
    </rPh>
    <phoneticPr fontId="1"/>
  </si>
  <si>
    <t>合板</t>
    <rPh sb="0" eb="2">
      <t>ゴウバン</t>
    </rPh>
    <phoneticPr fontId="1"/>
  </si>
  <si>
    <t>火打ち+荒板</t>
    <rPh sb="0" eb="1">
      <t>ヒ</t>
    </rPh>
    <rPh sb="1" eb="2">
      <t>ウ</t>
    </rPh>
    <rPh sb="4" eb="5">
      <t>アラ</t>
    </rPh>
    <rPh sb="5" eb="6">
      <t>イタ</t>
    </rPh>
    <phoneticPr fontId="1"/>
  </si>
  <si>
    <t>火打ちなし</t>
    <rPh sb="0" eb="1">
      <t>ヒ</t>
    </rPh>
    <rPh sb="1" eb="2">
      <t>ウ</t>
    </rPh>
    <phoneticPr fontId="1"/>
  </si>
  <si>
    <t>想定する床倍率</t>
    <rPh sb="0" eb="2">
      <t>ソウテイ</t>
    </rPh>
    <rPh sb="4" eb="5">
      <t>ユカ</t>
    </rPh>
    <rPh sb="5" eb="7">
      <t>バイリツ</t>
    </rPh>
    <phoneticPr fontId="1"/>
  </si>
  <si>
    <t>0.5以上1.0未満</t>
    <rPh sb="3" eb="5">
      <t>イジョウ</t>
    </rPh>
    <rPh sb="8" eb="10">
      <t>ミマン</t>
    </rPh>
    <phoneticPr fontId="1"/>
  </si>
  <si>
    <t>0.5未満</t>
    <rPh sb="3" eb="5">
      <t>ミマン</t>
    </rPh>
    <phoneticPr fontId="1"/>
  </si>
  <si>
    <t>Re&lt;0.15</t>
    <phoneticPr fontId="1"/>
  </si>
  <si>
    <t>0.15≦Re&lt;0.3</t>
    <phoneticPr fontId="1"/>
  </si>
  <si>
    <t>0.3≦Re&lt;0.45</t>
    <phoneticPr fontId="1"/>
  </si>
  <si>
    <t>0.45≦Re&lt;0.6</t>
    <phoneticPr fontId="1"/>
  </si>
  <si>
    <t>0.60≦Re</t>
    <phoneticPr fontId="1"/>
  </si>
  <si>
    <t>（3.3-Re)/6</t>
    <phoneticPr fontId="1"/>
  </si>
  <si>
    <t>（3.3-Re)/[3（3.33Re+0.5）]</t>
    <phoneticPr fontId="1"/>
  </si>
  <si>
    <t>（3.6-2Re)/[3（3.33Re+0.5）]</t>
    <phoneticPr fontId="1"/>
  </si>
  <si>
    <t>（2.3-Re)/[2（3.33Re+0.5）]</t>
    <phoneticPr fontId="1"/>
  </si>
  <si>
    <t>（2.3-Re)/4</t>
    <phoneticPr fontId="1"/>
  </si>
  <si>
    <t>（3.6-2Re)/6</t>
    <phoneticPr fontId="1"/>
  </si>
  <si>
    <t>ｍ</t>
    <phoneticPr fontId="1"/>
  </si>
  <si>
    <t>方向</t>
    <rPh sb="0" eb="2">
      <t>ホウコウ</t>
    </rPh>
    <phoneticPr fontId="1"/>
  </si>
  <si>
    <t>領域</t>
    <rPh sb="0" eb="2">
      <t>リョウイキ</t>
    </rPh>
    <phoneticPr fontId="1"/>
  </si>
  <si>
    <t>通り符号</t>
    <rPh sb="0" eb="1">
      <t>トオ</t>
    </rPh>
    <rPh sb="2" eb="4">
      <t>フゴウ</t>
    </rPh>
    <phoneticPr fontId="1"/>
  </si>
  <si>
    <t>通り</t>
    <rPh sb="0" eb="1">
      <t>トオ</t>
    </rPh>
    <phoneticPr fontId="1"/>
  </si>
  <si>
    <t>スパン</t>
    <phoneticPr fontId="1"/>
  </si>
  <si>
    <t>m</t>
    <phoneticPr fontId="1"/>
  </si>
  <si>
    <t>通り番号</t>
    <rPh sb="0" eb="1">
      <t>トオ</t>
    </rPh>
    <rPh sb="2" eb="4">
      <t>バンゴウ</t>
    </rPh>
    <phoneticPr fontId="1"/>
  </si>
  <si>
    <t>通り番号</t>
    <rPh sb="0" eb="1">
      <t>トオ</t>
    </rPh>
    <rPh sb="2" eb="4">
      <t>バンゴウ</t>
    </rPh>
    <phoneticPr fontId="1"/>
  </si>
  <si>
    <t>Re</t>
    <phoneticPr fontId="1"/>
  </si>
  <si>
    <t>Ⅰ</t>
    <phoneticPr fontId="1"/>
  </si>
  <si>
    <t>Ⅱ</t>
    <phoneticPr fontId="1"/>
  </si>
  <si>
    <t>Ⅲ</t>
    <phoneticPr fontId="1"/>
  </si>
  <si>
    <t>ｍ</t>
    <phoneticPr fontId="1"/>
  </si>
  <si>
    <t>建物仕様</t>
    <rPh sb="0" eb="2">
      <t>タテモノ</t>
    </rPh>
    <rPh sb="2" eb="4">
      <t>シヨウ</t>
    </rPh>
    <phoneticPr fontId="1"/>
  </si>
  <si>
    <t>簡易重量算出番号</t>
    <rPh sb="0" eb="2">
      <t>カンイ</t>
    </rPh>
    <rPh sb="2" eb="4">
      <t>ジュウリョウ</t>
    </rPh>
    <rPh sb="4" eb="6">
      <t>サンシュツ</t>
    </rPh>
    <rPh sb="6" eb="8">
      <t>バンゴウ</t>
    </rPh>
    <phoneticPr fontId="1"/>
  </si>
  <si>
    <t>A11</t>
    <phoneticPr fontId="1"/>
  </si>
  <si>
    <t>A12</t>
    <phoneticPr fontId="1"/>
  </si>
  <si>
    <t>A13</t>
    <phoneticPr fontId="1"/>
  </si>
  <si>
    <t>A14</t>
    <phoneticPr fontId="1"/>
  </si>
  <si>
    <t>A15</t>
    <phoneticPr fontId="1"/>
  </si>
  <si>
    <t>A16</t>
    <phoneticPr fontId="1"/>
  </si>
  <si>
    <t>A17</t>
    <phoneticPr fontId="1"/>
  </si>
  <si>
    <t>A18</t>
    <phoneticPr fontId="1"/>
  </si>
  <si>
    <t>A19</t>
    <phoneticPr fontId="1"/>
  </si>
  <si>
    <t>A21</t>
    <phoneticPr fontId="1"/>
  </si>
  <si>
    <t>A2i・y2i</t>
    <phoneticPr fontId="1"/>
  </si>
  <si>
    <t>A1i・x1i</t>
    <phoneticPr fontId="1"/>
  </si>
  <si>
    <t>A2i・x2i</t>
    <phoneticPr fontId="1"/>
  </si>
  <si>
    <t>A1i・y1i</t>
    <phoneticPr fontId="1"/>
  </si>
  <si>
    <t>A1i</t>
    <phoneticPr fontId="1"/>
  </si>
  <si>
    <t>A2i</t>
    <phoneticPr fontId="1"/>
  </si>
  <si>
    <t>Qwi×ｙ</t>
    <phoneticPr fontId="1"/>
  </si>
  <si>
    <t>ys=</t>
    <phoneticPr fontId="1"/>
  </si>
  <si>
    <t>X位置</t>
    <rPh sb="1" eb="3">
      <t>イチ</t>
    </rPh>
    <phoneticPr fontId="1"/>
  </si>
  <si>
    <t>Y位置</t>
    <rPh sb="1" eb="3">
      <t>イチ</t>
    </rPh>
    <phoneticPr fontId="1"/>
  </si>
  <si>
    <t>壁No</t>
    <rPh sb="0" eb="1">
      <t>カベ</t>
    </rPh>
    <phoneticPr fontId="1"/>
  </si>
  <si>
    <t>ブロック</t>
    <phoneticPr fontId="1"/>
  </si>
  <si>
    <t>Qwi×x</t>
    <phoneticPr fontId="1"/>
  </si>
  <si>
    <t>剛心距離</t>
    <rPh sb="0" eb="1">
      <t>ゴウ</t>
    </rPh>
    <rPh sb="1" eb="2">
      <t>シン</t>
    </rPh>
    <rPh sb="2" eb="4">
      <t>キョリ</t>
    </rPh>
    <phoneticPr fontId="1"/>
  </si>
  <si>
    <t>偏心距離</t>
    <rPh sb="0" eb="2">
      <t>ヘンシン</t>
    </rPh>
    <rPh sb="2" eb="4">
      <t>キョリ</t>
    </rPh>
    <phoneticPr fontId="1"/>
  </si>
  <si>
    <t>重心距離</t>
    <rPh sb="0" eb="2">
      <t>ジュウシン</t>
    </rPh>
    <rPh sb="2" eb="4">
      <t>キョリ</t>
    </rPh>
    <phoneticPr fontId="1"/>
  </si>
  <si>
    <t>yg=</t>
    <phoneticPr fontId="1"/>
  </si>
  <si>
    <t>弾力半径</t>
    <rPh sb="0" eb="2">
      <t>ダンリョク</t>
    </rPh>
    <rPh sb="2" eb="4">
      <t>ハンケイ</t>
    </rPh>
    <phoneticPr fontId="1"/>
  </si>
  <si>
    <t>rex=</t>
    <phoneticPr fontId="1"/>
  </si>
  <si>
    <t>偏心率</t>
    <rPh sb="0" eb="2">
      <t>ヘンシン</t>
    </rPh>
    <rPh sb="2" eb="3">
      <t>リツ</t>
    </rPh>
    <phoneticPr fontId="1"/>
  </si>
  <si>
    <t>Rex=</t>
    <phoneticPr fontId="1"/>
  </si>
  <si>
    <t>（建物名称）</t>
    <rPh sb="1" eb="3">
      <t>タテモノ</t>
    </rPh>
    <rPh sb="3" eb="5">
      <t>メイショウ</t>
    </rPh>
    <phoneticPr fontId="4"/>
  </si>
  <si>
    <t>精算法　：　各階の床面積を考慮した必要耐力の算出法</t>
    <rPh sb="0" eb="2">
      <t>セイサン</t>
    </rPh>
    <rPh sb="2" eb="3">
      <t>ホウ</t>
    </rPh>
    <rPh sb="6" eb="7">
      <t>カク</t>
    </rPh>
    <rPh sb="7" eb="8">
      <t>カイ</t>
    </rPh>
    <rPh sb="9" eb="10">
      <t>ユカ</t>
    </rPh>
    <rPh sb="10" eb="12">
      <t>メンセキ</t>
    </rPh>
    <rPh sb="13" eb="15">
      <t>コウリョ</t>
    </rPh>
    <rPh sb="17" eb="19">
      <t>ヒツヨウ</t>
    </rPh>
    <rPh sb="19" eb="21">
      <t>タイリョク</t>
    </rPh>
    <rPh sb="22" eb="24">
      <t>サンシュツ</t>
    </rPh>
    <rPh sb="24" eb="25">
      <t>ホウ</t>
    </rPh>
    <phoneticPr fontId="4"/>
  </si>
  <si>
    <t>【１．精算法による必要耐力の算出】</t>
    <rPh sb="3" eb="5">
      <t>セイサン</t>
    </rPh>
    <rPh sb="5" eb="6">
      <t>ホウ</t>
    </rPh>
    <rPh sb="9" eb="11">
      <t>ヒツヨウ</t>
    </rPh>
    <rPh sb="11" eb="13">
      <t>タイリョク</t>
    </rPh>
    <rPh sb="14" eb="16">
      <t>サンシュツ</t>
    </rPh>
    <phoneticPr fontId="4"/>
  </si>
  <si>
    <t>ａ．</t>
    <phoneticPr fontId="4"/>
  </si>
  <si>
    <t>2階</t>
    <rPh sb="1" eb="2">
      <t>カイ</t>
    </rPh>
    <phoneticPr fontId="4"/>
  </si>
  <si>
    <t>1階</t>
    <rPh sb="1" eb="2">
      <t>カイ</t>
    </rPh>
    <phoneticPr fontId="4"/>
  </si>
  <si>
    <t>：２階床面積〔㎡）</t>
    <rPh sb="2" eb="3">
      <t>カイ</t>
    </rPh>
    <rPh sb="3" eb="6">
      <t>ユカメンセキ</t>
    </rPh>
    <phoneticPr fontId="4"/>
  </si>
  <si>
    <t>：１階床面積〔㎡）</t>
    <rPh sb="2" eb="3">
      <t>カイ</t>
    </rPh>
    <rPh sb="3" eb="6">
      <t>ユカメンセキ</t>
    </rPh>
    <phoneticPr fontId="4"/>
  </si>
  <si>
    <t>Qs</t>
    <phoneticPr fontId="4"/>
  </si>
  <si>
    <t>：積雪用必要耐力　（kN/㎡）</t>
    <rPh sb="1" eb="3">
      <t>セキセツ</t>
    </rPh>
    <rPh sb="3" eb="4">
      <t>ヨウ</t>
    </rPh>
    <rPh sb="4" eb="6">
      <t>ヒツヨウ</t>
    </rPh>
    <rPh sb="6" eb="8">
      <t>タイリョク</t>
    </rPh>
    <phoneticPr fontId="4"/>
  </si>
  <si>
    <t>Z</t>
    <phoneticPr fontId="4"/>
  </si>
  <si>
    <t>：地域係数</t>
    <rPh sb="1" eb="3">
      <t>チイキ</t>
    </rPh>
    <rPh sb="3" eb="5">
      <t>ケイスウ</t>
    </rPh>
    <phoneticPr fontId="4"/>
  </si>
  <si>
    <t>α</t>
    <phoneticPr fontId="4"/>
  </si>
  <si>
    <t>：軟弱地盤割増係数</t>
    <rPh sb="1" eb="3">
      <t>ナンジャク</t>
    </rPh>
    <rPh sb="3" eb="5">
      <t>ジバン</t>
    </rPh>
    <rPh sb="5" eb="7">
      <t>ワリマシ</t>
    </rPh>
    <rPh sb="7" eb="9">
      <t>ケイスウ</t>
    </rPh>
    <phoneticPr fontId="4"/>
  </si>
  <si>
    <t>β</t>
    <phoneticPr fontId="4"/>
  </si>
  <si>
    <t>：形状割増係数</t>
    <rPh sb="1" eb="3">
      <t>ケイジョウ</t>
    </rPh>
    <rPh sb="3" eb="5">
      <t>ワリマシ</t>
    </rPh>
    <rPh sb="5" eb="7">
      <t>ケイスウ</t>
    </rPh>
    <phoneticPr fontId="4"/>
  </si>
  <si>
    <t>γ</t>
    <phoneticPr fontId="4"/>
  </si>
  <si>
    <t>：混構造割増係数</t>
    <rPh sb="1" eb="2">
      <t>コン</t>
    </rPh>
    <rPh sb="2" eb="4">
      <t>コウゾウ</t>
    </rPh>
    <rPh sb="4" eb="6">
      <t>ワリマシ</t>
    </rPh>
    <rPh sb="6" eb="8">
      <t>ケイスウ</t>
    </rPh>
    <phoneticPr fontId="4"/>
  </si>
  <si>
    <t>δ</t>
    <phoneticPr fontId="4"/>
  </si>
  <si>
    <t>：短辺長さによる割増係数</t>
    <rPh sb="1" eb="3">
      <t>タンペン</t>
    </rPh>
    <rPh sb="3" eb="4">
      <t>ナガ</t>
    </rPh>
    <rPh sb="8" eb="10">
      <t>ワリマシ</t>
    </rPh>
    <rPh sb="10" eb="12">
      <t>ケイスウ</t>
    </rPh>
    <phoneticPr fontId="4"/>
  </si>
  <si>
    <t>（２階の短辺の長さ）</t>
    <rPh sb="2" eb="3">
      <t>カイ</t>
    </rPh>
    <rPh sb="4" eb="6">
      <t>タンペン</t>
    </rPh>
    <rPh sb="7" eb="8">
      <t>ナガ</t>
    </rPh>
    <phoneticPr fontId="4"/>
  </si>
  <si>
    <t>（6.0ｍ以上：1.00　　4.0ｍ以上6.0ｍ未満：1.15　　4.0ｍ未満：1.30）</t>
    <rPh sb="5" eb="7">
      <t>イジョウ</t>
    </rPh>
    <rPh sb="18" eb="20">
      <t>イジョウ</t>
    </rPh>
    <rPh sb="24" eb="26">
      <t>ミマン</t>
    </rPh>
    <rPh sb="37" eb="39">
      <t>ミマン</t>
    </rPh>
    <phoneticPr fontId="4"/>
  </si>
  <si>
    <t>ｂ．</t>
    <phoneticPr fontId="4"/>
  </si>
  <si>
    <t>Qｒ2＝Ａ2 ｘ （Qy2 + Qs） ｘ Ｚ ｘ α ｘ β ｘ γ</t>
    <phoneticPr fontId="4"/>
  </si>
  <si>
    <t>Qｒ1＝Ａ1 ｘ （Qy1 + Qs） ｘ Ｚ ｘ α ｘ β ｘ γ ｘ δ</t>
    <phoneticPr fontId="4"/>
  </si>
  <si>
    <t>階</t>
    <rPh sb="0" eb="1">
      <t>カイ</t>
    </rPh>
    <phoneticPr fontId="4"/>
  </si>
  <si>
    <t>方向</t>
    <rPh sb="0" eb="2">
      <t>ホウコウ</t>
    </rPh>
    <phoneticPr fontId="4"/>
  </si>
  <si>
    <t>床仕様</t>
    <rPh sb="0" eb="1">
      <t>ユカ</t>
    </rPh>
    <rPh sb="1" eb="3">
      <t>シヨウ</t>
    </rPh>
    <phoneticPr fontId="4"/>
  </si>
  <si>
    <t>床仕様番号　Ⅰ：1、Ⅱ：2、Ⅲ、3</t>
    <rPh sb="0" eb="1">
      <t>ユカ</t>
    </rPh>
    <rPh sb="1" eb="3">
      <t>シヨウ</t>
    </rPh>
    <rPh sb="3" eb="5">
      <t>バンゴウ</t>
    </rPh>
    <phoneticPr fontId="4"/>
  </si>
  <si>
    <t>低減係数</t>
    <rPh sb="0" eb="2">
      <t>テイゲン</t>
    </rPh>
    <rPh sb="2" eb="4">
      <t>ケイスウ</t>
    </rPh>
    <phoneticPr fontId="4"/>
  </si>
  <si>
    <t>Ｘ</t>
    <phoneticPr fontId="4"/>
  </si>
  <si>
    <t>Ｙ</t>
    <phoneticPr fontId="4"/>
  </si>
  <si>
    <t>Ｘ</t>
    <phoneticPr fontId="4"/>
  </si>
  <si>
    <t>配置などによる</t>
    <rPh sb="0" eb="2">
      <t>ハイチ</t>
    </rPh>
    <phoneticPr fontId="4"/>
  </si>
  <si>
    <t>劣化度</t>
    <rPh sb="0" eb="2">
      <t>レッカ</t>
    </rPh>
    <rPh sb="2" eb="3">
      <t>ド</t>
    </rPh>
    <phoneticPr fontId="4"/>
  </si>
  <si>
    <t>必要耐力</t>
    <rPh sb="0" eb="2">
      <t>ヒツヨウ</t>
    </rPh>
    <rPh sb="2" eb="4">
      <t>タイリョク</t>
    </rPh>
    <phoneticPr fontId="4"/>
  </si>
  <si>
    <t>上部構造評点</t>
    <rPh sb="0" eb="2">
      <t>ジョウブ</t>
    </rPh>
    <rPh sb="2" eb="4">
      <t>コウゾウ</t>
    </rPh>
    <rPh sb="4" eb="6">
      <t>ヒョウテン</t>
    </rPh>
    <phoneticPr fontId="4"/>
  </si>
  <si>
    <t>Ｘ</t>
    <phoneticPr fontId="4"/>
  </si>
  <si>
    <t>Ｘ</t>
    <phoneticPr fontId="4"/>
  </si>
  <si>
    <t>上部構造評点のうち最小の値（修正値）</t>
    <rPh sb="0" eb="2">
      <t>ジョウブ</t>
    </rPh>
    <rPh sb="2" eb="4">
      <t>コウゾウ</t>
    </rPh>
    <rPh sb="4" eb="6">
      <t>ヒョウテン</t>
    </rPh>
    <rPh sb="9" eb="11">
      <t>サイショウ</t>
    </rPh>
    <rPh sb="12" eb="13">
      <t>アタイ</t>
    </rPh>
    <rPh sb="14" eb="16">
      <t>シュウセイ</t>
    </rPh>
    <rPh sb="16" eb="17">
      <t>チ</t>
    </rPh>
    <phoneticPr fontId="4"/>
  </si>
  <si>
    <t>注)　1.5以上：倒壊しない　1.0～1.5未満：一応倒壊しない　0.7～1.0未満：倒壊する可能性がある　0.7未満：倒壊する可能性が高い</t>
    <rPh sb="0" eb="1">
      <t>チュウ</t>
    </rPh>
    <rPh sb="6" eb="8">
      <t>イジョウ</t>
    </rPh>
    <rPh sb="9" eb="11">
      <t>トウカイ</t>
    </rPh>
    <rPh sb="22" eb="24">
      <t>ミマン</t>
    </rPh>
    <rPh sb="25" eb="27">
      <t>イチオウ</t>
    </rPh>
    <rPh sb="27" eb="29">
      <t>トウカイ</t>
    </rPh>
    <rPh sb="40" eb="42">
      <t>ミマン</t>
    </rPh>
    <rPh sb="43" eb="45">
      <t>トウカイ</t>
    </rPh>
    <rPh sb="47" eb="50">
      <t>カノウセイ</t>
    </rPh>
    <rPh sb="57" eb="59">
      <t>ミマン</t>
    </rPh>
    <rPh sb="60" eb="62">
      <t>トウカイ</t>
    </rPh>
    <rPh sb="64" eb="67">
      <t>カノウセイ</t>
    </rPh>
    <rPh sb="68" eb="69">
      <t>タカ</t>
    </rPh>
    <phoneticPr fontId="4"/>
  </si>
  <si>
    <t>低減係数　eKfl</t>
    <rPh sb="0" eb="2">
      <t>テイゲン</t>
    </rPh>
    <rPh sb="2" eb="4">
      <t>ケイスウ</t>
    </rPh>
    <phoneticPr fontId="4"/>
  </si>
  <si>
    <t>dK</t>
    <phoneticPr fontId="4"/>
  </si>
  <si>
    <t>保有する耐力</t>
    <rPh sb="0" eb="2">
      <t>ホユウ</t>
    </rPh>
    <rPh sb="4" eb="6">
      <t>タイリョク</t>
    </rPh>
    <phoneticPr fontId="4"/>
  </si>
  <si>
    <t>edQu＝Qu*eKfl*dk</t>
    <phoneticPr fontId="4"/>
  </si>
  <si>
    <t>Qｒ(kN)</t>
    <phoneticPr fontId="4"/>
  </si>
  <si>
    <t>edQu/Qr</t>
    <phoneticPr fontId="4"/>
  </si>
  <si>
    <t>重心</t>
    <rPh sb="0" eb="2">
      <t>ジュウシン</t>
    </rPh>
    <phoneticPr fontId="1"/>
  </si>
  <si>
    <t>剛心</t>
    <rPh sb="0" eb="1">
      <t>ゴウ</t>
    </rPh>
    <rPh sb="1" eb="2">
      <t>シン</t>
    </rPh>
    <phoneticPr fontId="1"/>
  </si>
  <si>
    <t>偏心距離</t>
    <rPh sb="0" eb="2">
      <t>ヘンシン</t>
    </rPh>
    <rPh sb="2" eb="4">
      <t>キョリ</t>
    </rPh>
    <phoneticPr fontId="1"/>
  </si>
  <si>
    <t>弾力半径</t>
    <rPh sb="0" eb="2">
      <t>ダンリョク</t>
    </rPh>
    <rPh sb="2" eb="4">
      <t>ハンケイ</t>
    </rPh>
    <phoneticPr fontId="1"/>
  </si>
  <si>
    <t>偏心率</t>
    <rPh sb="0" eb="2">
      <t>ヘンシン</t>
    </rPh>
    <rPh sb="2" eb="3">
      <t>リツ</t>
    </rPh>
    <phoneticPr fontId="1"/>
  </si>
  <si>
    <t>劣化度　dk</t>
    <rPh sb="0" eb="2">
      <t>レッカ</t>
    </rPh>
    <rPh sb="2" eb="3">
      <t>ド</t>
    </rPh>
    <phoneticPr fontId="4"/>
  </si>
  <si>
    <t>壁・柱の耐力</t>
    <rPh sb="0" eb="1">
      <t>カベ</t>
    </rPh>
    <rPh sb="2" eb="3">
      <t>ハシラ</t>
    </rPh>
    <rPh sb="4" eb="6">
      <t>タイリョク</t>
    </rPh>
    <phoneticPr fontId="4"/>
  </si>
  <si>
    <t>Qu（KN）</t>
    <phoneticPr fontId="4"/>
  </si>
  <si>
    <t>【２．耐力要素の配置等による低減係数 (偏心率)】</t>
    <rPh sb="3" eb="5">
      <t>タイリョク</t>
    </rPh>
    <rPh sb="5" eb="7">
      <t>ヨウソ</t>
    </rPh>
    <rPh sb="8" eb="10">
      <t>ハイチ</t>
    </rPh>
    <rPh sb="10" eb="11">
      <t>トウ</t>
    </rPh>
    <rPh sb="14" eb="16">
      <t>テイゲン</t>
    </rPh>
    <rPh sb="16" eb="18">
      <t>ケイスウ</t>
    </rPh>
    <rPh sb="20" eb="22">
      <t>ヘンシン</t>
    </rPh>
    <rPh sb="22" eb="23">
      <t>リツ</t>
    </rPh>
    <phoneticPr fontId="4"/>
  </si>
  <si>
    <t>【３．上部構造評価点】</t>
    <rPh sb="3" eb="5">
      <t>ジョウブ</t>
    </rPh>
    <rPh sb="5" eb="7">
      <t>コウゾウ</t>
    </rPh>
    <rPh sb="7" eb="9">
      <t>ヒョウカ</t>
    </rPh>
    <rPh sb="9" eb="10">
      <t>テン</t>
    </rPh>
    <phoneticPr fontId="4"/>
  </si>
  <si>
    <t>Re</t>
    <phoneticPr fontId="1"/>
  </si>
  <si>
    <t>eKfl（Fe）</t>
    <phoneticPr fontId="1"/>
  </si>
  <si>
    <t>Y</t>
    <phoneticPr fontId="1"/>
  </si>
  <si>
    <t>rey=</t>
    <phoneticPr fontId="1"/>
  </si>
  <si>
    <t>Rey=</t>
    <phoneticPr fontId="1"/>
  </si>
  <si>
    <t>建物名称</t>
    <rPh sb="0" eb="2">
      <t>タテモノ</t>
    </rPh>
    <rPh sb="2" eb="4">
      <t>メイショウ</t>
    </rPh>
    <phoneticPr fontId="1"/>
  </si>
  <si>
    <t>所在地</t>
    <rPh sb="0" eb="3">
      <t>ショザイチ</t>
    </rPh>
    <phoneticPr fontId="1"/>
  </si>
  <si>
    <t>竣工年</t>
    <rPh sb="0" eb="2">
      <t>シュンコウ</t>
    </rPh>
    <rPh sb="2" eb="3">
      <t>ネン</t>
    </rPh>
    <phoneticPr fontId="1"/>
  </si>
  <si>
    <t>建物仕様</t>
    <rPh sb="0" eb="2">
      <t>タテモノ</t>
    </rPh>
    <rPh sb="2" eb="4">
      <t>シヨウ</t>
    </rPh>
    <phoneticPr fontId="1"/>
  </si>
  <si>
    <t>地域係数</t>
    <rPh sb="0" eb="2">
      <t>チイキ</t>
    </rPh>
    <rPh sb="2" eb="4">
      <t>ケイスウ</t>
    </rPh>
    <phoneticPr fontId="1"/>
  </si>
  <si>
    <t>地盤による割増</t>
    <rPh sb="0" eb="2">
      <t>ジバン</t>
    </rPh>
    <rPh sb="5" eb="7">
      <t>ワリマシ</t>
    </rPh>
    <phoneticPr fontId="1"/>
  </si>
  <si>
    <t>形状割増係数</t>
    <rPh sb="0" eb="2">
      <t>ケイジョウ</t>
    </rPh>
    <rPh sb="2" eb="4">
      <t>ワリマシ</t>
    </rPh>
    <rPh sb="4" eb="6">
      <t>ケイスウ</t>
    </rPh>
    <phoneticPr fontId="1"/>
  </si>
  <si>
    <t>基礎仕様</t>
    <rPh sb="0" eb="2">
      <t>キソ</t>
    </rPh>
    <rPh sb="2" eb="4">
      <t>シヨウ</t>
    </rPh>
    <phoneticPr fontId="1"/>
  </si>
  <si>
    <t>床仕様</t>
    <rPh sb="0" eb="1">
      <t>ユカ</t>
    </rPh>
    <rPh sb="1" eb="3">
      <t>シヨウ</t>
    </rPh>
    <phoneticPr fontId="1"/>
  </si>
  <si>
    <t>主要な柱の径</t>
    <rPh sb="0" eb="2">
      <t>シュヨウ</t>
    </rPh>
    <rPh sb="3" eb="4">
      <t>ハシラ</t>
    </rPh>
    <rPh sb="5" eb="6">
      <t>ケイ</t>
    </rPh>
    <phoneticPr fontId="1"/>
  </si>
  <si>
    <t>接合部仕様</t>
    <rPh sb="0" eb="2">
      <t>セツゴウ</t>
    </rPh>
    <rPh sb="2" eb="3">
      <t>ブ</t>
    </rPh>
    <rPh sb="3" eb="5">
      <t>シヨウ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</si>
  <si>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</si>
  <si>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</si>
  <si>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</si>
  <si>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</si>
  <si>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</si>
  <si>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</si>
  <si>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</si>
  <si>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</si>
  <si>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</si>
  <si>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</si>
  <si>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</si>
  <si>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</si>
  <si>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床面積</t>
    <rPh sb="0" eb="1">
      <t>ユカ</t>
    </rPh>
    <rPh sb="1" eb="3">
      <t>メンセキ</t>
    </rPh>
    <phoneticPr fontId="1"/>
  </si>
  <si>
    <t>2階</t>
    <rPh sb="1" eb="2">
      <t>カイ</t>
    </rPh>
    <phoneticPr fontId="1"/>
  </si>
  <si>
    <t>1階</t>
    <rPh sb="1" eb="2">
      <t>カイ</t>
    </rPh>
    <phoneticPr fontId="1"/>
  </si>
  <si>
    <t>⑬</t>
    <phoneticPr fontId="1"/>
  </si>
  <si>
    <t>X方向</t>
    <rPh sb="1" eb="3">
      <t>ホウコウ</t>
    </rPh>
    <phoneticPr fontId="1"/>
  </si>
  <si>
    <t>Y方向</t>
    <rPh sb="1" eb="3">
      <t>ホウコウ</t>
    </rPh>
    <phoneticPr fontId="1"/>
  </si>
  <si>
    <t>１．建物概要</t>
    <rPh sb="2" eb="4">
      <t>タテモノ</t>
    </rPh>
    <rPh sb="4" eb="6">
      <t>ガイヨウ</t>
    </rPh>
    <phoneticPr fontId="1"/>
  </si>
  <si>
    <t>ｍ</t>
    <phoneticPr fontId="1"/>
  </si>
  <si>
    <r>
      <t>１－１．床面積あたりの必要耐力　</t>
    </r>
    <r>
      <rPr>
        <b/>
        <sz val="10"/>
        <rFont val="ＭＳ Ｐゴシック"/>
        <family val="3"/>
        <charset val="128"/>
      </rPr>
      <t>Qｙ</t>
    </r>
    <r>
      <rPr>
        <sz val="10"/>
        <color theme="1"/>
        <rFont val="ＭＳ Ｐゴシック"/>
        <family val="3"/>
        <charset val="128"/>
        <scheme val="minor"/>
      </rPr>
      <t>　（kN/㎡）　の算出</t>
    </r>
    <rPh sb="4" eb="5">
      <t>ユカ</t>
    </rPh>
    <rPh sb="5" eb="7">
      <t>メンセキ</t>
    </rPh>
    <rPh sb="11" eb="13">
      <t>ヒツヨウ</t>
    </rPh>
    <rPh sb="13" eb="15">
      <t>タイリョク</t>
    </rPh>
    <rPh sb="27" eb="29">
      <t>サンシュツ</t>
    </rPh>
    <phoneticPr fontId="4"/>
  </si>
  <si>
    <t>Ａ2</t>
    <phoneticPr fontId="4"/>
  </si>
  <si>
    <t>Ａ1</t>
    <phoneticPr fontId="4"/>
  </si>
  <si>
    <t>Qy2</t>
    <phoneticPr fontId="4"/>
  </si>
  <si>
    <t>Qy1</t>
    <phoneticPr fontId="4"/>
  </si>
  <si>
    <r>
      <t>１－2．必要耐力　</t>
    </r>
    <r>
      <rPr>
        <b/>
        <sz val="10"/>
        <rFont val="ＭＳ Ｐゴシック"/>
        <family val="3"/>
        <charset val="128"/>
      </rPr>
      <t>Qｒ</t>
    </r>
    <r>
      <rPr>
        <sz val="10"/>
        <color theme="1"/>
        <rFont val="ＭＳ Ｐゴシック"/>
        <family val="3"/>
        <charset val="128"/>
        <scheme val="minor"/>
      </rPr>
      <t>　（kN）　の算出</t>
    </r>
    <rPh sb="4" eb="6">
      <t>ヒツヨウ</t>
    </rPh>
    <rPh sb="6" eb="8">
      <t>タイリョク</t>
    </rPh>
    <rPh sb="18" eb="20">
      <t>サンシュツ</t>
    </rPh>
    <phoneticPr fontId="4"/>
  </si>
  <si>
    <t>Qｒ2</t>
    <phoneticPr fontId="4"/>
  </si>
  <si>
    <t>Qｒ1</t>
    <phoneticPr fontId="4"/>
  </si>
  <si>
    <t>階</t>
    <rPh sb="0" eb="1">
      <t>カイ</t>
    </rPh>
    <phoneticPr fontId="1"/>
  </si>
  <si>
    <t>Xs=</t>
    <phoneticPr fontId="1"/>
  </si>
  <si>
    <t>Xg=</t>
    <phoneticPr fontId="1"/>
  </si>
  <si>
    <t>1/（3.33Re+0.5)</t>
    <phoneticPr fontId="1"/>
  </si>
  <si>
    <t>ｇ</t>
    <phoneticPr fontId="1"/>
  </si>
  <si>
    <t>s</t>
    <phoneticPr fontId="4"/>
  </si>
  <si>
    <t>e</t>
    <phoneticPr fontId="1"/>
  </si>
  <si>
    <t>r</t>
    <phoneticPr fontId="1"/>
  </si>
  <si>
    <t>2階　X</t>
    <rPh sb="1" eb="2">
      <t>カイ</t>
    </rPh>
    <phoneticPr fontId="1"/>
  </si>
  <si>
    <t>2階　Y</t>
    <rPh sb="1" eb="2">
      <t>カイ</t>
    </rPh>
    <phoneticPr fontId="1"/>
  </si>
  <si>
    <t>１階　X</t>
    <rPh sb="1" eb="2">
      <t>カイ</t>
    </rPh>
    <phoneticPr fontId="1"/>
  </si>
  <si>
    <t>1階　Y</t>
    <rPh sb="1" eb="2">
      <t>カイ</t>
    </rPh>
    <phoneticPr fontId="1"/>
  </si>
  <si>
    <t>mm</t>
    <phoneticPr fontId="1"/>
  </si>
  <si>
    <t>Σ</t>
    <phoneticPr fontId="1"/>
  </si>
  <si>
    <r>
      <t>ｍ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phoneticPr fontId="1"/>
  </si>
  <si>
    <t>1:軽い建物、2:重い建物、3:非常に重い建物</t>
    <rPh sb="2" eb="3">
      <t>カル</t>
    </rPh>
    <rPh sb="4" eb="6">
      <t>タテモノ</t>
    </rPh>
    <rPh sb="9" eb="10">
      <t>オモ</t>
    </rPh>
    <rPh sb="11" eb="13">
      <t>タテモノ</t>
    </rPh>
    <rPh sb="16" eb="18">
      <t>ヒジョウ</t>
    </rPh>
    <rPh sb="19" eb="20">
      <t>オモ</t>
    </rPh>
    <rPh sb="21" eb="23">
      <t>タテモノ</t>
    </rPh>
    <phoneticPr fontId="1"/>
  </si>
  <si>
    <t>混構造割増係数</t>
    <rPh sb="0" eb="1">
      <t>コン</t>
    </rPh>
    <rPh sb="1" eb="3">
      <t>コウゾウ</t>
    </rPh>
    <rPh sb="3" eb="5">
      <t>ワリマシ</t>
    </rPh>
    <rPh sb="5" eb="7">
      <t>ケイスウ</t>
    </rPh>
    <phoneticPr fontId="4"/>
  </si>
  <si>
    <t>短辺長さによる割増係数</t>
    <rPh sb="0" eb="2">
      <t>タンペン</t>
    </rPh>
    <rPh sb="2" eb="3">
      <t>ナガ</t>
    </rPh>
    <rPh sb="7" eb="9">
      <t>ワリマシ</t>
    </rPh>
    <rPh sb="9" eb="11">
      <t>ケイスウ</t>
    </rPh>
    <phoneticPr fontId="4"/>
  </si>
  <si>
    <t>積雪深さ　  (ｍ)</t>
    <rPh sb="0" eb="2">
      <t>セキセツ</t>
    </rPh>
    <rPh sb="2" eb="3">
      <t>フカ</t>
    </rPh>
    <phoneticPr fontId="1"/>
  </si>
  <si>
    <t>２階の短辺の長さ    6.0ｍ以上：1.00、4.0ｍ以上6.0ｍ未満：1.15、4.0ｍ未満：1.30</t>
    <phoneticPr fontId="1"/>
  </si>
  <si>
    <t>1;診断、2;補強計画</t>
    <rPh sb="2" eb="4">
      <t>シンダン</t>
    </rPh>
    <rPh sb="7" eb="9">
      <t>ホキョウ</t>
    </rPh>
    <rPh sb="9" eb="11">
      <t>ケイカク</t>
    </rPh>
    <phoneticPr fontId="1"/>
  </si>
  <si>
    <t>Σ</t>
    <phoneticPr fontId="1"/>
  </si>
  <si>
    <t>（０，０）</t>
    <phoneticPr fontId="1"/>
  </si>
  <si>
    <t>Ｙ</t>
    <phoneticPr fontId="1"/>
  </si>
  <si>
    <t>Ｘ　</t>
    <phoneticPr fontId="1"/>
  </si>
  <si>
    <t>BX</t>
    <phoneticPr fontId="1"/>
  </si>
  <si>
    <t>DY</t>
    <phoneticPr fontId="1"/>
  </si>
  <si>
    <t>註)下階から「層」を数える。各建物の最上階は、屋根の重量を示す。</t>
    <rPh sb="0" eb="1">
      <t>チュウ</t>
    </rPh>
    <rPh sb="2" eb="3">
      <t>シタ</t>
    </rPh>
    <rPh sb="3" eb="4">
      <t>カイ</t>
    </rPh>
    <rPh sb="10" eb="11">
      <t>カゾ</t>
    </rPh>
    <rPh sb="14" eb="15">
      <t>カク</t>
    </rPh>
    <rPh sb="15" eb="17">
      <t>タテモノ</t>
    </rPh>
    <rPh sb="18" eb="21">
      <t>サイジョウカイ</t>
    </rPh>
    <rPh sb="23" eb="25">
      <t>ヤネ</t>
    </rPh>
    <rPh sb="26" eb="28">
      <t>ジュウリョウ</t>
    </rPh>
    <rPh sb="29" eb="30">
      <t>シメ</t>
    </rPh>
    <phoneticPr fontId="1"/>
  </si>
  <si>
    <t>1:木造平屋建、2:木造２階建、3:木造３階建</t>
    <rPh sb="2" eb="4">
      <t>モクゾウ</t>
    </rPh>
    <rPh sb="4" eb="6">
      <t>ヒラヤ</t>
    </rPh>
    <rPh sb="6" eb="7">
      <t>ケン</t>
    </rPh>
    <rPh sb="10" eb="12">
      <t>モクゾウ</t>
    </rPh>
    <rPh sb="13" eb="15">
      <t>カイダテ</t>
    </rPh>
    <rPh sb="18" eb="20">
      <t>モクゾウ</t>
    </rPh>
    <rPh sb="21" eb="22">
      <t>カイ</t>
    </rPh>
    <rPh sb="22" eb="23">
      <t>ケン</t>
    </rPh>
    <phoneticPr fontId="1"/>
  </si>
  <si>
    <t>1階A1iブロック</t>
    <rPh sb="1" eb="2">
      <t>カイ</t>
    </rPh>
    <phoneticPr fontId="1"/>
  </si>
  <si>
    <t>ey=</t>
    <phoneticPr fontId="1"/>
  </si>
  <si>
    <t>ex=</t>
    <phoneticPr fontId="1"/>
  </si>
  <si>
    <r>
      <t>Qwi(y-ys)</t>
    </r>
    <r>
      <rPr>
        <vertAlign val="superscript"/>
        <sz val="10"/>
        <color theme="1"/>
        <rFont val="ＭＳ Ｐゴシック"/>
        <family val="3"/>
        <charset val="128"/>
        <scheme val="minor"/>
      </rPr>
      <t>2</t>
    </r>
    <phoneticPr fontId="1"/>
  </si>
  <si>
    <r>
      <t>Qwi(x-xs)</t>
    </r>
    <r>
      <rPr>
        <vertAlign val="superscript"/>
        <sz val="10"/>
        <color theme="1"/>
        <rFont val="ＭＳ Ｐゴシック"/>
        <family val="3"/>
        <charset val="128"/>
        <scheme val="minor"/>
      </rPr>
      <t>2</t>
    </r>
    <phoneticPr fontId="1"/>
  </si>
  <si>
    <t>（4m以上の吹き抜けなし）</t>
    <phoneticPr fontId="1"/>
  </si>
  <si>
    <t>2）　重心の算定</t>
    <rPh sb="3" eb="5">
      <t>ジュウシン</t>
    </rPh>
    <rPh sb="6" eb="8">
      <t>サンテイ</t>
    </rPh>
    <phoneticPr fontId="1"/>
  </si>
  <si>
    <t>yo～y1i</t>
    <phoneticPr fontId="1"/>
  </si>
  <si>
    <t>xo～x1i</t>
    <phoneticPr fontId="1"/>
  </si>
  <si>
    <t>ｙｇ　：Ｘ方向壁の座標軸から重心距離までの距離</t>
    <rPh sb="5" eb="7">
      <t>ホウコウ</t>
    </rPh>
    <rPh sb="7" eb="8">
      <t>カベ</t>
    </rPh>
    <rPh sb="9" eb="12">
      <t>ザヒョウジク</t>
    </rPh>
    <rPh sb="14" eb="16">
      <t>ジュウシン</t>
    </rPh>
    <rPh sb="16" eb="18">
      <t>キョリ</t>
    </rPh>
    <rPh sb="21" eb="23">
      <t>キョリ</t>
    </rPh>
    <phoneticPr fontId="1"/>
  </si>
  <si>
    <t>xｇ　：Y方向壁の座標軸から重心距離までの距離</t>
    <rPh sb="5" eb="7">
      <t>ホウコウ</t>
    </rPh>
    <rPh sb="7" eb="8">
      <t>カベ</t>
    </rPh>
    <rPh sb="9" eb="12">
      <t>ザヒョウジク</t>
    </rPh>
    <rPh sb="14" eb="16">
      <t>ジュウシン</t>
    </rPh>
    <rPh sb="16" eb="18">
      <t>キョリ</t>
    </rPh>
    <rPh sb="21" eb="23">
      <t>キョリ</t>
    </rPh>
    <phoneticPr fontId="1"/>
  </si>
  <si>
    <t>重心算定簡易重量</t>
    <rPh sb="0" eb="2">
      <t>ジュウシン</t>
    </rPh>
    <rPh sb="2" eb="4">
      <t>サンテイ</t>
    </rPh>
    <rPh sb="4" eb="6">
      <t>カンイ</t>
    </rPh>
    <rPh sb="6" eb="8">
      <t>ジュウリョウ</t>
    </rPh>
    <phoneticPr fontId="1"/>
  </si>
  <si>
    <t>ブロック図左下位置</t>
    <rPh sb="4" eb="5">
      <t>ズ</t>
    </rPh>
    <rPh sb="5" eb="7">
      <t>ヒダリシタ</t>
    </rPh>
    <rPh sb="7" eb="9">
      <t>イチ</t>
    </rPh>
    <phoneticPr fontId="1"/>
  </si>
  <si>
    <t>ey=</t>
    <phoneticPr fontId="1"/>
  </si>
  <si>
    <t>ex=</t>
    <phoneticPr fontId="1"/>
  </si>
  <si>
    <t>sKj (sKa)</t>
    <phoneticPr fontId="1"/>
  </si>
  <si>
    <t>kN</t>
    <phoneticPr fontId="1"/>
  </si>
  <si>
    <t>KN</t>
    <phoneticPr fontId="1"/>
  </si>
  <si>
    <t>通り　番号</t>
    <rPh sb="0" eb="1">
      <t>トオ</t>
    </rPh>
    <rPh sb="3" eb="5">
      <t>バンゴウ</t>
    </rPh>
    <phoneticPr fontId="1"/>
  </si>
  <si>
    <t>備考</t>
    <rPh sb="0" eb="2">
      <t>ビコウ</t>
    </rPh>
    <phoneticPr fontId="1"/>
  </si>
  <si>
    <t>0-35</t>
    <phoneticPr fontId="1"/>
  </si>
  <si>
    <t>100-135</t>
    <phoneticPr fontId="1"/>
  </si>
  <si>
    <r>
      <rPr>
        <vertAlign val="subscript"/>
        <sz val="10"/>
        <rFont val="ＭＳ Ｐゴシック"/>
        <family val="3"/>
        <charset val="128"/>
      </rPr>
      <t>Q</t>
    </r>
    <r>
      <rPr>
        <sz val="10"/>
        <rFont val="ＭＳ Ｐゴシック"/>
        <family val="3"/>
        <charset val="128"/>
      </rPr>
      <t>K</t>
    </r>
    <r>
      <rPr>
        <vertAlign val="subscript"/>
        <sz val="10"/>
        <rFont val="ＭＳ Ｐゴシック"/>
        <family val="3"/>
        <charset val="128"/>
      </rPr>
      <t>fl1</t>
    </r>
    <phoneticPr fontId="4"/>
  </si>
  <si>
    <r>
      <rPr>
        <vertAlign val="subscript"/>
        <sz val="10"/>
        <rFont val="ＭＳ Ｐゴシック"/>
        <family val="3"/>
        <charset val="128"/>
      </rPr>
      <t>Q</t>
    </r>
    <r>
      <rPr>
        <sz val="10"/>
        <rFont val="ＭＳ Ｐゴシック"/>
        <family val="3"/>
        <charset val="128"/>
      </rPr>
      <t>K</t>
    </r>
    <r>
      <rPr>
        <vertAlign val="subscript"/>
        <sz val="10"/>
        <rFont val="ＭＳ Ｐゴシック"/>
        <family val="3"/>
        <charset val="128"/>
      </rPr>
      <t>fl2</t>
    </r>
    <phoneticPr fontId="4"/>
  </si>
  <si>
    <r>
      <t>R</t>
    </r>
    <r>
      <rPr>
        <vertAlign val="subscript"/>
        <sz val="10"/>
        <rFont val="ＭＳ Ｐゴシック"/>
        <family val="3"/>
        <charset val="128"/>
      </rPr>
      <t>ｆ1</t>
    </r>
    <phoneticPr fontId="4"/>
  </si>
  <si>
    <t>1:軽い屋根; 2:重い屋根 3:非常に重い建物</t>
    <rPh sb="2" eb="3">
      <t>カル</t>
    </rPh>
    <rPh sb="4" eb="6">
      <t>ヤネ</t>
    </rPh>
    <rPh sb="17" eb="19">
      <t>ヒジョウ</t>
    </rPh>
    <rPh sb="20" eb="21">
      <t>オモ</t>
    </rPh>
    <rPh sb="22" eb="24">
      <t>タテモノ</t>
    </rPh>
    <phoneticPr fontId="4"/>
  </si>
  <si>
    <t>Qwi（Qu）</t>
    <phoneticPr fontId="1"/>
  </si>
  <si>
    <t>築10年以上</t>
    <rPh sb="0" eb="1">
      <t>チク</t>
    </rPh>
    <rPh sb="3" eb="4">
      <t>ネン</t>
    </rPh>
    <rPh sb="4" eb="6">
      <t>イジョウ</t>
    </rPh>
    <phoneticPr fontId="1"/>
  </si>
  <si>
    <t>3-1  1階X方向</t>
    <rPh sb="6" eb="7">
      <t>カイ</t>
    </rPh>
    <rPh sb="8" eb="10">
      <t>ホウコウ</t>
    </rPh>
    <phoneticPr fontId="1"/>
  </si>
  <si>
    <t>3) 剛心の算定</t>
    <rPh sb="3" eb="4">
      <t>ゴウ</t>
    </rPh>
    <rPh sb="4" eb="5">
      <t>シン</t>
    </rPh>
    <rPh sb="6" eb="8">
      <t>サンテイ</t>
    </rPh>
    <phoneticPr fontId="1"/>
  </si>
  <si>
    <t>3-2　1階Y方向</t>
    <phoneticPr fontId="1"/>
  </si>
  <si>
    <t>3-3　2階X方向</t>
    <phoneticPr fontId="1"/>
  </si>
  <si>
    <t>3-4　2階Y方向</t>
    <phoneticPr fontId="1"/>
  </si>
  <si>
    <t>ｙｇ</t>
    <phoneticPr fontId="1"/>
  </si>
  <si>
    <t>ｘｇ</t>
    <phoneticPr fontId="1"/>
  </si>
  <si>
    <t>X</t>
    <phoneticPr fontId="1"/>
  </si>
  <si>
    <t xml:space="preserve">⑭劣化係数　dk　    </t>
    <rPh sb="1" eb="3">
      <t>レッカ</t>
    </rPh>
    <rPh sb="3" eb="5">
      <t>ケイスウ</t>
    </rPh>
    <phoneticPr fontId="1"/>
  </si>
  <si>
    <t>座標基点からの図心距離</t>
    <rPh sb="0" eb="2">
      <t>ザヒョウ</t>
    </rPh>
    <rPh sb="2" eb="4">
      <t>キテン</t>
    </rPh>
    <rPh sb="7" eb="9">
      <t>ズシン</t>
    </rPh>
    <rPh sb="9" eb="11">
      <t>キョリ</t>
    </rPh>
    <phoneticPr fontId="1"/>
  </si>
  <si>
    <t>座標基点</t>
    <rPh sb="0" eb="2">
      <t>ザヒョウ</t>
    </rPh>
    <rPh sb="2" eb="4">
      <t>キテン</t>
    </rPh>
    <phoneticPr fontId="1"/>
  </si>
  <si>
    <t>座標基点からの距離　ｙ</t>
    <rPh sb="0" eb="2">
      <t>ザヒョウ</t>
    </rPh>
    <rPh sb="2" eb="4">
      <t>キテン</t>
    </rPh>
    <rPh sb="7" eb="9">
      <t>キョリ</t>
    </rPh>
    <phoneticPr fontId="1"/>
  </si>
  <si>
    <t>座標基点からの距離　x</t>
    <rPh sb="0" eb="2">
      <t>ザヒョウ</t>
    </rPh>
    <rPh sb="2" eb="4">
      <t>キテン</t>
    </rPh>
    <rPh sb="7" eb="9">
      <t>キョリ</t>
    </rPh>
    <phoneticPr fontId="1"/>
  </si>
  <si>
    <t>座標基点からの距離</t>
    <rPh sb="0" eb="2">
      <t>ザヒョウ</t>
    </rPh>
    <rPh sb="2" eb="4">
      <t>キテン</t>
    </rPh>
    <rPh sb="7" eb="9">
      <t>キョリ</t>
    </rPh>
    <phoneticPr fontId="1"/>
  </si>
  <si>
    <t>A20</t>
    <phoneticPr fontId="1"/>
  </si>
  <si>
    <t>A22</t>
    <phoneticPr fontId="1"/>
  </si>
  <si>
    <t>A23</t>
    <phoneticPr fontId="1"/>
  </si>
  <si>
    <t>A24</t>
    <phoneticPr fontId="1"/>
  </si>
  <si>
    <t>A25</t>
    <phoneticPr fontId="1"/>
  </si>
  <si>
    <t>A51</t>
    <phoneticPr fontId="1"/>
  </si>
  <si>
    <t>A52</t>
    <phoneticPr fontId="1"/>
  </si>
  <si>
    <t>A53</t>
    <phoneticPr fontId="1"/>
  </si>
  <si>
    <t>A54</t>
    <phoneticPr fontId="1"/>
  </si>
  <si>
    <t>A55</t>
    <phoneticPr fontId="1"/>
  </si>
  <si>
    <t>A56</t>
    <phoneticPr fontId="1"/>
  </si>
  <si>
    <t>A57</t>
    <phoneticPr fontId="1"/>
  </si>
  <si>
    <t>A58</t>
    <phoneticPr fontId="1"/>
  </si>
  <si>
    <t>A59</t>
    <phoneticPr fontId="1"/>
  </si>
  <si>
    <t>A60</t>
    <phoneticPr fontId="1"/>
  </si>
  <si>
    <t>２階A5iブロック</t>
    <rPh sb="1" eb="2">
      <t>カイ</t>
    </rPh>
    <phoneticPr fontId="1"/>
  </si>
  <si>
    <t>136-190</t>
    <phoneticPr fontId="1"/>
  </si>
  <si>
    <t>36-90</t>
    <phoneticPr fontId="1"/>
  </si>
  <si>
    <t>昭和　　年</t>
    <rPh sb="0" eb="2">
      <t>ショウワ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</si>
</sst>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0_ "/>
    <numFmt numFmtId="177" formatCode="0.000_ "/>
    <numFmt numFmtId="178" formatCode="0_ "/>
    <numFmt numFmtId="179" formatCode="0.00_);[Red]\(0.00\)"/>
    <numFmt numFmtId="180" formatCode="#,##0_);[Red]\(#,##0\)"/>
    <numFmt numFmtId="181" formatCode="0.000_);\(0.000\)"/>
    <numFmt numFmtId="182" formatCode="0.000_);[Red]\(0.000\)"/>
    <numFmt numFmtId="183" formatCode="#,##0_ "/>
  </numFmts>
  <fonts count="2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vertAlign val="superscript"/>
      <sz val="10"/>
      <color theme="1"/>
      <name val="ＭＳ Ｐゴシック"/>
      <family val="3"/>
      <charset val="128"/>
      <scheme val="minor"/>
    </font>
    <font>
      <sz val="9"/>
      <color indexed="10"/>
      <name val="ＭＳ Ｐゴシック"/>
      <family val="3"/>
      <charset val="128"/>
    </font>
    <font>
      <vertAlign val="subscript"/>
      <sz val="1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 diagonalDown="1"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59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5" fillId="0" borderId="0" xfId="1" applyFont="1">
      <alignment vertical="center"/>
    </xf>
    <xf numFmtId="176" fontId="6" fillId="0" borderId="0" xfId="1" applyNumberFormat="1" applyFont="1" applyBorder="1" applyAlignment="1">
      <alignment horizontal="left" vertical="center"/>
    </xf>
    <xf numFmtId="176" fontId="0" fillId="0" borderId="1" xfId="0" applyNumberFormat="1" applyBorder="1">
      <alignment vertical="center"/>
    </xf>
    <xf numFmtId="0" fontId="10" fillId="0" borderId="1" xfId="0" applyFont="1" applyBorder="1">
      <alignment vertical="center"/>
    </xf>
    <xf numFmtId="0" fontId="11" fillId="0" borderId="0" xfId="0" applyFont="1">
      <alignment vertical="center"/>
    </xf>
    <xf numFmtId="0" fontId="12" fillId="0" borderId="11" xfId="0" applyFont="1" applyBorder="1">
      <alignment vertical="center"/>
    </xf>
    <xf numFmtId="0" fontId="12" fillId="0" borderId="29" xfId="0" applyFont="1" applyBorder="1">
      <alignment vertical="center"/>
    </xf>
    <xf numFmtId="0" fontId="12" fillId="0" borderId="1" xfId="0" applyFont="1" applyBorder="1">
      <alignment vertical="center"/>
    </xf>
    <xf numFmtId="0" fontId="12" fillId="0" borderId="3" xfId="0" applyFont="1" applyBorder="1">
      <alignment vertical="center"/>
    </xf>
    <xf numFmtId="176" fontId="12" fillId="0" borderId="1" xfId="0" applyNumberFormat="1" applyFont="1" applyBorder="1">
      <alignment vertical="center"/>
    </xf>
    <xf numFmtId="176" fontId="12" fillId="0" borderId="2" xfId="0" applyNumberFormat="1" applyFont="1" applyBorder="1">
      <alignment vertical="center"/>
    </xf>
    <xf numFmtId="0" fontId="10" fillId="0" borderId="0" xfId="0" applyFont="1">
      <alignment vertical="center"/>
    </xf>
    <xf numFmtId="176" fontId="12" fillId="0" borderId="0" xfId="0" applyNumberFormat="1" applyFont="1">
      <alignment vertical="center"/>
    </xf>
    <xf numFmtId="177" fontId="12" fillId="0" borderId="0" xfId="0" applyNumberFormat="1" applyFont="1">
      <alignment vertical="center"/>
    </xf>
    <xf numFmtId="0" fontId="12" fillId="0" borderId="0" xfId="0" applyFont="1">
      <alignment vertical="center"/>
    </xf>
    <xf numFmtId="0" fontId="13" fillId="0" borderId="0" xfId="1" applyFont="1">
      <alignment vertical="center"/>
    </xf>
    <xf numFmtId="0" fontId="13" fillId="0" borderId="4" xfId="1" applyFont="1" applyBorder="1">
      <alignment vertical="center"/>
    </xf>
    <xf numFmtId="0" fontId="13" fillId="0" borderId="4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3" fillId="0" borderId="0" xfId="1" applyFont="1" applyFill="1">
      <alignment vertical="center"/>
    </xf>
    <xf numFmtId="0" fontId="13" fillId="0" borderId="0" xfId="1" applyFont="1" applyAlignment="1">
      <alignment horizontal="right" vertical="center"/>
    </xf>
    <xf numFmtId="177" fontId="13" fillId="0" borderId="1" xfId="1" applyNumberFormat="1" applyFont="1" applyBorder="1" applyAlignment="1">
      <alignment horizontal="right" vertical="center" indent="1"/>
    </xf>
    <xf numFmtId="176" fontId="13" fillId="0" borderId="1" xfId="1" applyNumberFormat="1" applyFont="1" applyBorder="1" applyAlignment="1">
      <alignment horizontal="right" vertical="center" indent="1"/>
    </xf>
    <xf numFmtId="176" fontId="13" fillId="0" borderId="0" xfId="1" applyNumberFormat="1" applyFont="1" applyBorder="1" applyAlignment="1">
      <alignment horizontal="right" vertical="center" indent="1"/>
    </xf>
    <xf numFmtId="0" fontId="13" fillId="0" borderId="0" xfId="1" applyFont="1" applyAlignment="1">
      <alignment horizontal="right" vertical="center" indent="1"/>
    </xf>
    <xf numFmtId="0" fontId="13" fillId="0" borderId="0" xfId="1" applyFont="1" applyBorder="1">
      <alignment vertical="center"/>
    </xf>
    <xf numFmtId="0" fontId="13" fillId="0" borderId="0" xfId="1" applyFont="1" applyAlignment="1">
      <alignment horizontal="center" vertical="center"/>
    </xf>
    <xf numFmtId="0" fontId="13" fillId="0" borderId="0" xfId="1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2" borderId="6" xfId="1" applyFont="1" applyFill="1" applyBorder="1" applyAlignment="1">
      <alignment horizontal="center" vertical="center"/>
    </xf>
    <xf numFmtId="0" fontId="13" fillId="2" borderId="7" xfId="1" applyFont="1" applyFill="1" applyBorder="1" applyAlignment="1">
      <alignment horizontal="center" vertical="center"/>
    </xf>
    <xf numFmtId="0" fontId="13" fillId="2" borderId="16" xfId="1" applyFont="1" applyFill="1" applyBorder="1" applyAlignment="1">
      <alignment horizontal="center" vertical="center"/>
    </xf>
    <xf numFmtId="0" fontId="13" fillId="0" borderId="0" xfId="1" applyFont="1" applyAlignment="1">
      <alignment vertical="center"/>
    </xf>
    <xf numFmtId="0" fontId="13" fillId="2" borderId="9" xfId="1" applyFont="1" applyFill="1" applyBorder="1" applyAlignment="1">
      <alignment horizontal="center" vertical="center"/>
    </xf>
    <xf numFmtId="0" fontId="13" fillId="2" borderId="17" xfId="1" applyFont="1" applyFill="1" applyBorder="1" applyAlignment="1">
      <alignment horizontal="center" vertical="center"/>
    </xf>
    <xf numFmtId="0" fontId="13" fillId="2" borderId="14" xfId="1" applyFont="1" applyFill="1" applyBorder="1" applyAlignment="1">
      <alignment horizontal="center" vertical="center"/>
    </xf>
    <xf numFmtId="0" fontId="13" fillId="6" borderId="14" xfId="1" applyFont="1" applyFill="1" applyBorder="1" applyAlignment="1">
      <alignment horizontal="center" vertical="center"/>
    </xf>
    <xf numFmtId="0" fontId="13" fillId="2" borderId="18" xfId="1" applyFont="1" applyFill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176" fontId="13" fillId="0" borderId="0" xfId="1" applyNumberFormat="1" applyFont="1" applyFill="1" applyBorder="1" applyAlignment="1">
      <alignment horizontal="right" vertical="center" indent="1"/>
    </xf>
    <xf numFmtId="0" fontId="13" fillId="3" borderId="0" xfId="1" applyFont="1" applyFill="1">
      <alignment vertical="center"/>
    </xf>
    <xf numFmtId="0" fontId="13" fillId="0" borderId="8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13" fillId="5" borderId="24" xfId="1" applyFont="1" applyFill="1" applyBorder="1">
      <alignment vertical="center"/>
    </xf>
    <xf numFmtId="0" fontId="13" fillId="5" borderId="25" xfId="1" applyFont="1" applyFill="1" applyBorder="1">
      <alignment vertical="center"/>
    </xf>
    <xf numFmtId="176" fontId="17" fillId="0" borderId="26" xfId="1" applyNumberFormat="1" applyFont="1" applyBorder="1" applyAlignment="1">
      <alignment horizontal="center" vertical="center"/>
    </xf>
    <xf numFmtId="0" fontId="18" fillId="0" borderId="0" xfId="1" applyFont="1" applyBorder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3" fillId="0" borderId="1" xfId="1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3" fillId="6" borderId="7" xfId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10" fillId="0" borderId="11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1" fillId="0" borderId="1" xfId="0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177" fontId="19" fillId="7" borderId="1" xfId="0" applyNumberFormat="1" applyFont="1" applyFill="1" applyBorder="1">
      <alignment vertical="center"/>
    </xf>
    <xf numFmtId="177" fontId="19" fillId="0" borderId="1" xfId="0" applyNumberFormat="1" applyFont="1" applyFill="1" applyBorder="1">
      <alignment vertical="center"/>
    </xf>
    <xf numFmtId="177" fontId="12" fillId="0" borderId="1" xfId="0" applyNumberFormat="1" applyFont="1" applyBorder="1">
      <alignment vertical="center"/>
    </xf>
    <xf numFmtId="0" fontId="19" fillId="7" borderId="1" xfId="0" applyFont="1" applyFill="1" applyBorder="1">
      <alignment vertical="center"/>
    </xf>
    <xf numFmtId="0" fontId="11" fillId="0" borderId="12" xfId="0" applyFont="1" applyBorder="1">
      <alignment vertical="center"/>
    </xf>
    <xf numFmtId="0" fontId="11" fillId="0" borderId="17" xfId="0" applyFont="1" applyBorder="1">
      <alignment vertical="center"/>
    </xf>
    <xf numFmtId="0" fontId="11" fillId="0" borderId="10" xfId="0" applyFont="1" applyBorder="1">
      <alignment vertical="center"/>
    </xf>
    <xf numFmtId="0" fontId="11" fillId="0" borderId="11" xfId="0" applyFont="1" applyBorder="1">
      <alignment vertical="center"/>
    </xf>
    <xf numFmtId="0" fontId="11" fillId="0" borderId="30" xfId="0" applyFont="1" applyBorder="1">
      <alignment vertical="center"/>
    </xf>
    <xf numFmtId="0" fontId="11" fillId="0" borderId="29" xfId="0" applyFont="1" applyBorder="1">
      <alignment vertical="center"/>
    </xf>
    <xf numFmtId="0" fontId="11" fillId="0" borderId="1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0" fontId="11" fillId="0" borderId="29" xfId="0" applyFont="1" applyBorder="1" applyAlignment="1">
      <alignment horizontal="center" vertical="center"/>
    </xf>
    <xf numFmtId="176" fontId="11" fillId="0" borderId="1" xfId="0" applyNumberFormat="1" applyFont="1" applyBorder="1">
      <alignment vertical="center"/>
    </xf>
    <xf numFmtId="0" fontId="12" fillId="0" borderId="12" xfId="0" applyFont="1" applyBorder="1" applyAlignment="1">
      <alignment horizontal="center" vertical="center" wrapText="1"/>
    </xf>
    <xf numFmtId="0" fontId="11" fillId="0" borderId="33" xfId="0" applyFont="1" applyBorder="1">
      <alignment vertical="center"/>
    </xf>
    <xf numFmtId="0" fontId="11" fillId="0" borderId="34" xfId="0" applyFont="1" applyBorder="1">
      <alignment vertical="center"/>
    </xf>
    <xf numFmtId="0" fontId="11" fillId="0" borderId="36" xfId="0" applyFont="1" applyBorder="1">
      <alignment vertical="center"/>
    </xf>
    <xf numFmtId="0" fontId="11" fillId="0" borderId="37" xfId="0" applyFont="1" applyBorder="1">
      <alignment vertical="center"/>
    </xf>
    <xf numFmtId="0" fontId="12" fillId="0" borderId="38" xfId="0" applyFont="1" applyBorder="1" applyAlignment="1">
      <alignment horizontal="right" vertical="center"/>
    </xf>
    <xf numFmtId="0" fontId="11" fillId="0" borderId="39" xfId="0" applyFont="1" applyBorder="1">
      <alignment vertical="center"/>
    </xf>
    <xf numFmtId="0" fontId="11" fillId="0" borderId="40" xfId="0" applyFont="1" applyBorder="1">
      <alignment vertical="center"/>
    </xf>
    <xf numFmtId="0" fontId="12" fillId="0" borderId="41" xfId="0" applyFont="1" applyBorder="1" applyAlignment="1">
      <alignment horizontal="right" vertical="center"/>
    </xf>
    <xf numFmtId="0" fontId="11" fillId="7" borderId="12" xfId="0" applyFont="1" applyFill="1" applyBorder="1">
      <alignment vertical="center"/>
    </xf>
    <xf numFmtId="0" fontId="11" fillId="7" borderId="17" xfId="0" applyFont="1" applyFill="1" applyBorder="1">
      <alignment vertical="center"/>
    </xf>
    <xf numFmtId="0" fontId="11" fillId="7" borderId="10" xfId="0" applyFont="1" applyFill="1" applyBorder="1">
      <alignment vertical="center"/>
    </xf>
    <xf numFmtId="0" fontId="0" fillId="7" borderId="1" xfId="0" applyFill="1" applyBorder="1">
      <alignment vertical="center"/>
    </xf>
    <xf numFmtId="0" fontId="0" fillId="0" borderId="32" xfId="0" applyBorder="1">
      <alignment vertical="center"/>
    </xf>
    <xf numFmtId="0" fontId="0" fillId="0" borderId="31" xfId="0" applyBorder="1">
      <alignment vertical="center"/>
    </xf>
    <xf numFmtId="0" fontId="11" fillId="0" borderId="42" xfId="0" applyFont="1" applyBorder="1">
      <alignment vertical="center"/>
    </xf>
    <xf numFmtId="0" fontId="0" fillId="0" borderId="0" xfId="0" applyFill="1">
      <alignment vertical="center"/>
    </xf>
    <xf numFmtId="0" fontId="14" fillId="0" borderId="0" xfId="1" applyFont="1" applyAlignment="1">
      <alignment horizontal="center" vertical="center"/>
    </xf>
    <xf numFmtId="0" fontId="13" fillId="2" borderId="17" xfId="1" applyFont="1" applyFill="1" applyBorder="1" applyAlignment="1">
      <alignment horizontal="center" vertical="center" shrinkToFit="1"/>
    </xf>
    <xf numFmtId="176" fontId="13" fillId="0" borderId="8" xfId="1" applyNumberFormat="1" applyFont="1" applyFill="1" applyBorder="1" applyAlignment="1">
      <alignment horizontal="center" vertical="center"/>
    </xf>
    <xf numFmtId="176" fontId="13" fillId="0" borderId="8" xfId="1" applyNumberFormat="1" applyFont="1" applyBorder="1" applyAlignment="1">
      <alignment horizontal="center" vertical="center"/>
    </xf>
    <xf numFmtId="179" fontId="16" fillId="4" borderId="8" xfId="1" applyNumberFormat="1" applyFont="1" applyFill="1" applyBorder="1" applyAlignment="1">
      <alignment horizontal="center" vertical="center"/>
    </xf>
    <xf numFmtId="179" fontId="13" fillId="0" borderId="8" xfId="1" applyNumberFormat="1" applyFont="1" applyBorder="1" applyAlignment="1">
      <alignment horizontal="center" vertical="center"/>
    </xf>
    <xf numFmtId="179" fontId="13" fillId="0" borderId="22" xfId="1" applyNumberFormat="1" applyFont="1" applyBorder="1" applyAlignment="1">
      <alignment horizontal="center" vertical="center"/>
    </xf>
    <xf numFmtId="176" fontId="13" fillId="0" borderId="15" xfId="1" applyNumberFormat="1" applyFont="1" applyFill="1" applyBorder="1" applyAlignment="1">
      <alignment horizontal="center" vertical="center"/>
    </xf>
    <xf numFmtId="176" fontId="13" fillId="0" borderId="15" xfId="1" applyNumberFormat="1" applyFont="1" applyBorder="1" applyAlignment="1">
      <alignment horizontal="center" vertical="center"/>
    </xf>
    <xf numFmtId="179" fontId="13" fillId="4" borderId="15" xfId="1" applyNumberFormat="1" applyFont="1" applyFill="1" applyBorder="1" applyAlignment="1">
      <alignment horizontal="center" vertical="center"/>
    </xf>
    <xf numFmtId="179" fontId="13" fillId="0" borderId="15" xfId="1" applyNumberFormat="1" applyFont="1" applyBorder="1" applyAlignment="1">
      <alignment horizontal="center" vertical="center"/>
    </xf>
    <xf numFmtId="179" fontId="13" fillId="0" borderId="23" xfId="1" applyNumberFormat="1" applyFont="1" applyBorder="1" applyAlignment="1">
      <alignment horizontal="center" vertical="center"/>
    </xf>
    <xf numFmtId="176" fontId="13" fillId="0" borderId="10" xfId="1" applyNumberFormat="1" applyFont="1" applyFill="1" applyBorder="1" applyAlignment="1">
      <alignment horizontal="center" vertical="center"/>
    </xf>
    <xf numFmtId="176" fontId="13" fillId="0" borderId="10" xfId="1" applyNumberFormat="1" applyFont="1" applyBorder="1" applyAlignment="1">
      <alignment horizontal="center" vertical="center"/>
    </xf>
    <xf numFmtId="179" fontId="13" fillId="4" borderId="10" xfId="1" applyNumberFormat="1" applyFont="1" applyFill="1" applyBorder="1" applyAlignment="1">
      <alignment horizontal="center" vertical="center"/>
    </xf>
    <xf numFmtId="179" fontId="13" fillId="0" borderId="10" xfId="1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 shrinkToFit="1"/>
    </xf>
    <xf numFmtId="0" fontId="11" fillId="0" borderId="43" xfId="0" applyFont="1" applyBorder="1">
      <alignment vertical="center"/>
    </xf>
    <xf numFmtId="0" fontId="11" fillId="0" borderId="44" xfId="0" applyFont="1" applyBorder="1">
      <alignment vertical="center"/>
    </xf>
    <xf numFmtId="0" fontId="11" fillId="0" borderId="45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176" fontId="0" fillId="7" borderId="1" xfId="0" applyNumberFormat="1" applyFill="1" applyBorder="1">
      <alignment vertical="center"/>
    </xf>
    <xf numFmtId="176" fontId="13" fillId="0" borderId="1" xfId="1" applyNumberFormat="1" applyFont="1" applyFill="1" applyBorder="1" applyAlignment="1">
      <alignment horizontal="right" vertical="center" indent="1"/>
    </xf>
    <xf numFmtId="0" fontId="0" fillId="0" borderId="10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9" fillId="0" borderId="0" xfId="0" applyFont="1" applyFill="1">
      <alignment vertical="center"/>
    </xf>
    <xf numFmtId="0" fontId="21" fillId="0" borderId="0" xfId="1" applyFont="1">
      <alignment vertical="center"/>
    </xf>
    <xf numFmtId="0" fontId="21" fillId="0" borderId="5" xfId="1" applyFont="1" applyBorder="1" applyAlignment="1">
      <alignment horizontal="center" vertical="center"/>
    </xf>
    <xf numFmtId="176" fontId="21" fillId="0" borderId="5" xfId="1" applyNumberFormat="1" applyFont="1" applyBorder="1" applyAlignment="1">
      <alignment horizontal="center" vertical="center"/>
    </xf>
    <xf numFmtId="177" fontId="11" fillId="0" borderId="1" xfId="0" applyNumberFormat="1" applyFont="1" applyBorder="1">
      <alignment vertical="center"/>
    </xf>
    <xf numFmtId="0" fontId="11" fillId="0" borderId="47" xfId="0" applyFont="1" applyBorder="1">
      <alignment vertical="center"/>
    </xf>
    <xf numFmtId="0" fontId="11" fillId="0" borderId="48" xfId="0" applyFont="1" applyBorder="1">
      <alignment vertical="center"/>
    </xf>
    <xf numFmtId="0" fontId="11" fillId="0" borderId="49" xfId="0" applyFont="1" applyBorder="1">
      <alignment vertical="center"/>
    </xf>
    <xf numFmtId="0" fontId="11" fillId="0" borderId="32" xfId="0" applyFont="1" applyBorder="1">
      <alignment vertical="center"/>
    </xf>
    <xf numFmtId="0" fontId="11" fillId="0" borderId="50" xfId="0" applyFont="1" applyBorder="1">
      <alignment vertical="center"/>
    </xf>
    <xf numFmtId="0" fontId="11" fillId="0" borderId="0" xfId="0" applyFont="1" applyAlignment="1">
      <alignment horizontal="left" vertical="top"/>
    </xf>
    <xf numFmtId="182" fontId="12" fillId="0" borderId="38" xfId="0" applyNumberFormat="1" applyFont="1" applyBorder="1">
      <alignment vertical="center"/>
    </xf>
    <xf numFmtId="182" fontId="11" fillId="0" borderId="41" xfId="0" applyNumberFormat="1" applyFont="1" applyBorder="1">
      <alignment vertical="center"/>
    </xf>
    <xf numFmtId="177" fontId="10" fillId="0" borderId="1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3" fillId="0" borderId="56" xfId="1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2" fillId="0" borderId="35" xfId="0" applyFont="1" applyBorder="1" applyAlignment="1">
      <alignment horizontal="right" vertical="center"/>
    </xf>
    <xf numFmtId="182" fontId="11" fillId="0" borderId="35" xfId="0" applyNumberFormat="1" applyFont="1" applyBorder="1">
      <alignment vertical="center"/>
    </xf>
    <xf numFmtId="0" fontId="12" fillId="0" borderId="38" xfId="0" applyFont="1" applyBorder="1" applyAlignment="1">
      <alignment horizontal="right"/>
    </xf>
    <xf numFmtId="0" fontId="11" fillId="7" borderId="1" xfId="0" applyFont="1" applyFill="1" applyBorder="1" applyAlignment="1">
      <alignment horizontal="center" vertical="center"/>
    </xf>
    <xf numFmtId="176" fontId="12" fillId="7" borderId="1" xfId="0" applyNumberFormat="1" applyFont="1" applyFill="1" applyBorder="1" applyAlignment="1">
      <alignment horizontal="center" vertical="center"/>
    </xf>
    <xf numFmtId="181" fontId="12" fillId="7" borderId="1" xfId="0" applyNumberFormat="1" applyFont="1" applyFill="1" applyBorder="1" applyAlignment="1">
      <alignment horizontal="center" vertical="center"/>
    </xf>
    <xf numFmtId="180" fontId="12" fillId="7" borderId="1" xfId="0" applyNumberFormat="1" applyFont="1" applyFill="1" applyBorder="1" applyAlignment="1">
      <alignment horizontal="center" vertical="center"/>
    </xf>
    <xf numFmtId="178" fontId="12" fillId="7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177" fontId="0" fillId="0" borderId="1" xfId="0" applyNumberFormat="1" applyBorder="1">
      <alignment vertical="center"/>
    </xf>
    <xf numFmtId="182" fontId="0" fillId="0" borderId="1" xfId="0" applyNumberFormat="1" applyBorder="1">
      <alignment vertical="center"/>
    </xf>
    <xf numFmtId="176" fontId="12" fillId="8" borderId="1" xfId="0" applyNumberFormat="1" applyFont="1" applyFill="1" applyBorder="1">
      <alignment vertical="center"/>
    </xf>
    <xf numFmtId="183" fontId="12" fillId="7" borderId="1" xfId="0" applyNumberFormat="1" applyFont="1" applyFill="1" applyBorder="1" applyAlignment="1">
      <alignment horizontal="center" vertical="center"/>
    </xf>
    <xf numFmtId="0" fontId="10" fillId="0" borderId="12" xfId="0" applyFont="1" applyBorder="1" applyAlignment="1">
      <alignment vertical="center" wrapText="1"/>
    </xf>
    <xf numFmtId="0" fontId="10" fillId="0" borderId="12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center" vertical="center" shrinkToFit="1"/>
    </xf>
    <xf numFmtId="56" fontId="11" fillId="0" borderId="0" xfId="0" applyNumberFormat="1" applyFont="1">
      <alignment vertical="center"/>
    </xf>
    <xf numFmtId="0" fontId="9" fillId="0" borderId="0" xfId="0" applyFont="1">
      <alignment vertical="center"/>
    </xf>
    <xf numFmtId="0" fontId="11" fillId="0" borderId="0" xfId="0" applyFont="1" applyAlignment="1">
      <alignment horizontal="right"/>
    </xf>
    <xf numFmtId="0" fontId="11" fillId="0" borderId="12" xfId="0" applyFont="1" applyBorder="1" applyAlignment="1">
      <alignment vertical="center" shrinkToFit="1"/>
    </xf>
    <xf numFmtId="0" fontId="11" fillId="9" borderId="1" xfId="0" applyFont="1" applyFill="1" applyBorder="1">
      <alignment vertical="center"/>
    </xf>
    <xf numFmtId="178" fontId="0" fillId="7" borderId="1" xfId="0" applyNumberFormat="1" applyFill="1" applyBorder="1">
      <alignment vertical="center"/>
    </xf>
    <xf numFmtId="177" fontId="11" fillId="0" borderId="1" xfId="0" applyNumberFormat="1" applyFont="1" applyBorder="1" applyAlignment="1">
      <alignment vertical="center" shrinkToFit="1"/>
    </xf>
    <xf numFmtId="177" fontId="12" fillId="0" borderId="1" xfId="0" applyNumberFormat="1" applyFont="1" applyBorder="1" applyAlignment="1">
      <alignment vertical="center" shrinkToFit="1"/>
    </xf>
    <xf numFmtId="0" fontId="11" fillId="0" borderId="0" xfId="0" applyFont="1" applyAlignment="1">
      <alignment horizontal="right" vertical="center" shrinkToFit="1"/>
    </xf>
    <xf numFmtId="0" fontId="11" fillId="7" borderId="17" xfId="0" applyFont="1" applyFill="1" applyBorder="1" applyProtection="1">
      <alignment vertical="center"/>
    </xf>
    <xf numFmtId="0" fontId="11" fillId="7" borderId="1" xfId="0" applyFont="1" applyFill="1" applyBorder="1" applyAlignment="1" applyProtection="1">
      <alignment horizontal="center" vertical="center"/>
    </xf>
    <xf numFmtId="176" fontId="12" fillId="7" borderId="1" xfId="0" applyNumberFormat="1" applyFont="1" applyFill="1" applyBorder="1" applyAlignment="1" applyProtection="1">
      <alignment horizontal="center" vertical="center"/>
    </xf>
    <xf numFmtId="181" fontId="12" fillId="7" borderId="1" xfId="0" applyNumberFormat="1" applyFont="1" applyFill="1" applyBorder="1" applyAlignment="1" applyProtection="1">
      <alignment horizontal="center" vertical="center"/>
    </xf>
    <xf numFmtId="180" fontId="12" fillId="7" borderId="1" xfId="0" applyNumberFormat="1" applyFont="1" applyFill="1" applyBorder="1" applyAlignment="1" applyProtection="1">
      <alignment horizontal="center" vertical="center"/>
    </xf>
    <xf numFmtId="183" fontId="12" fillId="7" borderId="1" xfId="0" applyNumberFormat="1" applyFont="1" applyFill="1" applyBorder="1" applyAlignment="1" applyProtection="1">
      <alignment horizontal="center" vertical="center"/>
    </xf>
    <xf numFmtId="0" fontId="0" fillId="7" borderId="1" xfId="0" applyFill="1" applyBorder="1" applyProtection="1">
      <alignment vertical="center"/>
    </xf>
    <xf numFmtId="0" fontId="0" fillId="7" borderId="1" xfId="0" applyFill="1" applyBorder="1" applyAlignment="1" applyProtection="1">
      <alignment horizontal="center" vertical="center"/>
    </xf>
    <xf numFmtId="0" fontId="0" fillId="7" borderId="1" xfId="0" applyFill="1" applyBorder="1" applyAlignment="1">
      <alignment horizontal="center" vertical="center"/>
    </xf>
    <xf numFmtId="182" fontId="0" fillId="0" borderId="42" xfId="0" applyNumberFormat="1" applyBorder="1">
      <alignment vertical="center"/>
    </xf>
    <xf numFmtId="182" fontId="0" fillId="0" borderId="0" xfId="0" applyNumberFormat="1" applyBorder="1">
      <alignment vertical="center"/>
    </xf>
    <xf numFmtId="0" fontId="11" fillId="7" borderId="10" xfId="0" applyFont="1" applyFill="1" applyBorder="1" applyAlignment="1">
      <alignment horizontal="center" vertical="center"/>
    </xf>
    <xf numFmtId="0" fontId="13" fillId="0" borderId="0" xfId="1" applyFont="1" applyAlignment="1">
      <alignment horizontal="center" vertical="center" shrinkToFit="1"/>
    </xf>
    <xf numFmtId="0" fontId="13" fillId="0" borderId="49" xfId="1" applyFont="1" applyBorder="1" applyAlignment="1">
      <alignment horizontal="center" vertical="center" shrinkToFit="1"/>
    </xf>
    <xf numFmtId="0" fontId="0" fillId="7" borderId="11" xfId="0" applyFill="1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  <xf numFmtId="0" fontId="0" fillId="7" borderId="0" xfId="0" applyFill="1" applyAlignment="1">
      <alignment horizontal="left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11" fillId="0" borderId="0" xfId="0" applyFont="1" applyAlignment="1">
      <alignment horizontal="right" vertical="center" shrinkToFit="1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3" fillId="0" borderId="51" xfId="1" applyFont="1" applyFill="1" applyBorder="1" applyAlignment="1">
      <alignment horizontal="center" vertical="center" shrinkToFit="1"/>
    </xf>
    <xf numFmtId="0" fontId="13" fillId="0" borderId="6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182" fontId="13" fillId="0" borderId="7" xfId="1" applyNumberFormat="1" applyFont="1" applyFill="1" applyBorder="1" applyAlignment="1">
      <alignment horizontal="center" vertical="center"/>
    </xf>
    <xf numFmtId="182" fontId="13" fillId="0" borderId="10" xfId="1" applyNumberFormat="1" applyFont="1" applyFill="1" applyBorder="1" applyAlignment="1">
      <alignment horizontal="center" vertical="center"/>
    </xf>
    <xf numFmtId="182" fontId="13" fillId="0" borderId="12" xfId="1" applyNumberFormat="1" applyFont="1" applyFill="1" applyBorder="1" applyAlignment="1">
      <alignment horizontal="center" vertical="center"/>
    </xf>
    <xf numFmtId="182" fontId="13" fillId="0" borderId="14" xfId="1" applyNumberFormat="1" applyFont="1" applyFill="1" applyBorder="1" applyAlignment="1">
      <alignment horizontal="center" vertical="center"/>
    </xf>
    <xf numFmtId="0" fontId="13" fillId="0" borderId="17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64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3" fillId="0" borderId="60" xfId="1" applyFont="1" applyBorder="1" applyAlignment="1">
      <alignment horizontal="center" vertical="center"/>
    </xf>
    <xf numFmtId="0" fontId="13" fillId="0" borderId="61" xfId="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27" xfId="1" applyFont="1" applyBorder="1" applyAlignment="1">
      <alignment horizontal="center" vertical="center"/>
    </xf>
    <xf numFmtId="0" fontId="13" fillId="0" borderId="28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176" fontId="13" fillId="0" borderId="16" xfId="1" applyNumberFormat="1" applyFont="1" applyFill="1" applyBorder="1" applyAlignment="1">
      <alignment horizontal="right" vertical="center" indent="1"/>
    </xf>
    <xf numFmtId="176" fontId="13" fillId="0" borderId="18" xfId="1" applyNumberFormat="1" applyFont="1" applyFill="1" applyBorder="1" applyAlignment="1">
      <alignment horizontal="right" vertical="center" indent="1"/>
    </xf>
    <xf numFmtId="176" fontId="13" fillId="0" borderId="20" xfId="1" applyNumberFormat="1" applyFont="1" applyFill="1" applyBorder="1" applyAlignment="1">
      <alignment horizontal="right" vertical="center" indent="1"/>
    </xf>
    <xf numFmtId="176" fontId="13" fillId="0" borderId="21" xfId="1" applyNumberFormat="1" applyFont="1" applyFill="1" applyBorder="1" applyAlignment="1">
      <alignment horizontal="right" vertical="center" indent="1"/>
    </xf>
    <xf numFmtId="176" fontId="13" fillId="0" borderId="19" xfId="1" applyNumberFormat="1" applyFont="1" applyFill="1" applyBorder="1" applyAlignment="1">
      <alignment horizontal="right" vertical="center" indent="1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99"/>
      <color rgb="FFFFFF66"/>
      <color rgb="FFCCFFFF"/>
      <color rgb="FF66FF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476250</xdr:colOff>
      <xdr:row>53</xdr:row>
      <xdr:rowOff>95250</xdr:rowOff>
    </xdr:from>
    <xdr:to>
      <xdr:col>9</xdr:col>
      <xdr:colOff>47625</xdr:colOff>
      <xdr:row>54</xdr:row>
      <xdr:rowOff>38100</xdr:rowOff>
    </xdr:to>
    <xdr:sp macro="" textlink="">
      <xdr:nvSpPr>
        <xdr:cNvPr id="4" name="円/楕円 3"/>
        <xdr:cNvSpPr/>
      </xdr:nvSpPr>
      <xdr:spPr>
        <a:xfrm>
          <a:off x="4476750" y="7410450"/>
          <a:ext cx="85725" cy="95250"/>
        </a:xfrm>
        <a:prstGeom prst="ellipse">
          <a:avLst/>
        </a:prstGeom>
        <a:solidFill>
          <a:schemeClr val="tx1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</xdr:col>
      <xdr:colOff>280988</xdr:colOff>
      <xdr:row>53</xdr:row>
      <xdr:rowOff>147976</xdr:rowOff>
    </xdr:from>
    <xdr:to>
      <xdr:col>8</xdr:col>
      <xdr:colOff>511322</xdr:colOff>
      <xdr:row>56</xdr:row>
      <xdr:rowOff>0</xdr:rowOff>
    </xdr:to>
    <xdr:cxnSp macro="">
      <xdr:nvCxnSpPr>
        <xdr:cNvPr id="6" name="直線矢印コネクタ 5"/>
        <xdr:cNvCxnSpPr/>
      </xdr:nvCxnSpPr>
      <xdr:spPr>
        <a:xfrm flipH="1">
          <a:off x="4281488" y="7577476"/>
          <a:ext cx="230334" cy="309224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47</xdr:row>
      <xdr:rowOff>19050</xdr:rowOff>
    </xdr:from>
    <xdr:to>
      <xdr:col>10</xdr:col>
      <xdr:colOff>19050</xdr:colOff>
      <xdr:row>52</xdr:row>
      <xdr:rowOff>9525</xdr:rowOff>
    </xdr:to>
    <xdr:cxnSp macro="">
      <xdr:nvCxnSpPr>
        <xdr:cNvPr id="8" name="直線コネクタ 7"/>
        <xdr:cNvCxnSpPr/>
      </xdr:nvCxnSpPr>
      <xdr:spPr>
        <a:xfrm>
          <a:off x="4533900" y="6419850"/>
          <a:ext cx="561975" cy="752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47</xdr:row>
      <xdr:rowOff>9525</xdr:rowOff>
    </xdr:from>
    <xdr:to>
      <xdr:col>10</xdr:col>
      <xdr:colOff>9525</xdr:colOff>
      <xdr:row>51</xdr:row>
      <xdr:rowOff>142875</xdr:rowOff>
    </xdr:to>
    <xdr:cxnSp macro="">
      <xdr:nvCxnSpPr>
        <xdr:cNvPr id="10" name="直線コネクタ 9"/>
        <xdr:cNvCxnSpPr/>
      </xdr:nvCxnSpPr>
      <xdr:spPr>
        <a:xfrm flipV="1">
          <a:off x="4533900" y="6410325"/>
          <a:ext cx="552450" cy="742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47</xdr:row>
      <xdr:rowOff>0</xdr:rowOff>
    </xdr:from>
    <xdr:to>
      <xdr:col>11</xdr:col>
      <xdr:colOff>0</xdr:colOff>
      <xdr:row>54</xdr:row>
      <xdr:rowOff>0</xdr:rowOff>
    </xdr:to>
    <xdr:cxnSp macro="">
      <xdr:nvCxnSpPr>
        <xdr:cNvPr id="12" name="直線コネクタ 11"/>
        <xdr:cNvCxnSpPr/>
      </xdr:nvCxnSpPr>
      <xdr:spPr>
        <a:xfrm>
          <a:off x="4524375" y="6400800"/>
          <a:ext cx="1152525" cy="10668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47</xdr:row>
      <xdr:rowOff>9525</xdr:rowOff>
    </xdr:from>
    <xdr:to>
      <xdr:col>11</xdr:col>
      <xdr:colOff>9525</xdr:colOff>
      <xdr:row>53</xdr:row>
      <xdr:rowOff>133350</xdr:rowOff>
    </xdr:to>
    <xdr:cxnSp macro="">
      <xdr:nvCxnSpPr>
        <xdr:cNvPr id="14" name="直線コネクタ 13"/>
        <xdr:cNvCxnSpPr/>
      </xdr:nvCxnSpPr>
      <xdr:spPr>
        <a:xfrm flipV="1">
          <a:off x="4533900" y="6410325"/>
          <a:ext cx="1152525" cy="103822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46</xdr:row>
      <xdr:rowOff>133350</xdr:rowOff>
    </xdr:from>
    <xdr:to>
      <xdr:col>12</xdr:col>
      <xdr:colOff>0</xdr:colOff>
      <xdr:row>52</xdr:row>
      <xdr:rowOff>19050</xdr:rowOff>
    </xdr:to>
    <xdr:cxnSp macro="">
      <xdr:nvCxnSpPr>
        <xdr:cNvPr id="16" name="直線コネクタ 15"/>
        <xdr:cNvCxnSpPr/>
      </xdr:nvCxnSpPr>
      <xdr:spPr>
        <a:xfrm>
          <a:off x="5676900" y="6381750"/>
          <a:ext cx="504825" cy="8001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47</xdr:row>
      <xdr:rowOff>0</xdr:rowOff>
    </xdr:from>
    <xdr:to>
      <xdr:col>12</xdr:col>
      <xdr:colOff>0</xdr:colOff>
      <xdr:row>52</xdr:row>
      <xdr:rowOff>0</xdr:rowOff>
    </xdr:to>
    <xdr:cxnSp macro="">
      <xdr:nvCxnSpPr>
        <xdr:cNvPr id="18" name="直線コネクタ 17"/>
        <xdr:cNvCxnSpPr/>
      </xdr:nvCxnSpPr>
      <xdr:spPr>
        <a:xfrm flipV="1">
          <a:off x="5676900" y="6400800"/>
          <a:ext cx="504825" cy="7620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438150</xdr:colOff>
      <xdr:row>57</xdr:row>
      <xdr:rowOff>142875</xdr:rowOff>
    </xdr:from>
    <xdr:to>
      <xdr:col>8</xdr:col>
      <xdr:colOff>438150</xdr:colOff>
      <xdr:row>61</xdr:row>
      <xdr:rowOff>114300</xdr:rowOff>
    </xdr:to>
    <xdr:cxnSp macro="">
      <xdr:nvCxnSpPr>
        <xdr:cNvPr id="21" name="直線矢印コネクタ 20"/>
        <xdr:cNvCxnSpPr/>
      </xdr:nvCxnSpPr>
      <xdr:spPr>
        <a:xfrm flipV="1">
          <a:off x="4438650" y="8067675"/>
          <a:ext cx="0" cy="5810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323850</xdr:colOff>
      <xdr:row>61</xdr:row>
      <xdr:rowOff>0</xdr:rowOff>
    </xdr:from>
    <xdr:to>
      <xdr:col>9</xdr:col>
      <xdr:colOff>447675</xdr:colOff>
      <xdr:row>61</xdr:row>
      <xdr:rowOff>9525</xdr:rowOff>
    </xdr:to>
    <xdr:cxnSp macro="">
      <xdr:nvCxnSpPr>
        <xdr:cNvPr id="23" name="直線矢印コネクタ 22"/>
        <xdr:cNvCxnSpPr/>
      </xdr:nvCxnSpPr>
      <xdr:spPr>
        <a:xfrm>
          <a:off x="4324350" y="8534400"/>
          <a:ext cx="638175" cy="95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133350</xdr:colOff>
      <xdr:row>53</xdr:row>
      <xdr:rowOff>142875</xdr:rowOff>
    </xdr:from>
    <xdr:to>
      <xdr:col>8</xdr:col>
      <xdr:colOff>476250</xdr:colOff>
      <xdr:row>53</xdr:row>
      <xdr:rowOff>142875</xdr:rowOff>
    </xdr:to>
    <xdr:cxnSp macro="">
      <xdr:nvCxnSpPr>
        <xdr:cNvPr id="5" name="直線コネクタ 4"/>
        <xdr:cNvCxnSpPr>
          <a:stCxn id="4" idx="2"/>
        </xdr:cNvCxnSpPr>
      </xdr:nvCxnSpPr>
      <xdr:spPr>
        <a:xfrm flipH="1">
          <a:off x="4133850" y="7572375"/>
          <a:ext cx="3429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54</xdr:row>
      <xdr:rowOff>24151</xdr:rowOff>
    </xdr:from>
    <xdr:to>
      <xdr:col>9</xdr:col>
      <xdr:colOff>6496</xdr:colOff>
      <xdr:row>56</xdr:row>
      <xdr:rowOff>4763</xdr:rowOff>
    </xdr:to>
    <xdr:cxnSp macro="">
      <xdr:nvCxnSpPr>
        <xdr:cNvPr id="11" name="直線コネクタ 10"/>
        <xdr:cNvCxnSpPr/>
      </xdr:nvCxnSpPr>
      <xdr:spPr>
        <a:xfrm flipH="1">
          <a:off x="4514850" y="7606051"/>
          <a:ext cx="6496" cy="28541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395288</xdr:colOff>
      <xdr:row>49</xdr:row>
      <xdr:rowOff>123825</xdr:rowOff>
    </xdr:from>
    <xdr:to>
      <xdr:col>8</xdr:col>
      <xdr:colOff>400051</xdr:colOff>
      <xdr:row>54</xdr:row>
      <xdr:rowOff>1</xdr:rowOff>
    </xdr:to>
    <xdr:cxnSp macro="">
      <xdr:nvCxnSpPr>
        <xdr:cNvPr id="15" name="直線矢印コネクタ 14"/>
        <xdr:cNvCxnSpPr/>
      </xdr:nvCxnSpPr>
      <xdr:spPr>
        <a:xfrm flipH="1" flipV="1">
          <a:off x="4395788" y="6943725"/>
          <a:ext cx="4763" cy="638176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4763</xdr:colOff>
      <xdr:row>55</xdr:row>
      <xdr:rowOff>114300</xdr:rowOff>
    </xdr:from>
    <xdr:to>
      <xdr:col>10</xdr:col>
      <xdr:colOff>133350</xdr:colOff>
      <xdr:row>55</xdr:row>
      <xdr:rowOff>119063</xdr:rowOff>
    </xdr:to>
    <xdr:cxnSp macro="">
      <xdr:nvCxnSpPr>
        <xdr:cNvPr id="20" name="直線矢印コネクタ 19"/>
        <xdr:cNvCxnSpPr/>
      </xdr:nvCxnSpPr>
      <xdr:spPr>
        <a:xfrm>
          <a:off x="4519613" y="7848600"/>
          <a:ext cx="690562" cy="4763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6496</xdr:colOff>
      <xdr:row>53</xdr:row>
      <xdr:rowOff>24151</xdr:rowOff>
    </xdr:from>
    <xdr:to>
      <xdr:col>9</xdr:col>
      <xdr:colOff>9525</xdr:colOff>
      <xdr:row>54</xdr:row>
      <xdr:rowOff>142875</xdr:rowOff>
    </xdr:to>
    <xdr:cxnSp macro="">
      <xdr:nvCxnSpPr>
        <xdr:cNvPr id="24" name="直線コネクタ 23"/>
        <xdr:cNvCxnSpPr/>
      </xdr:nvCxnSpPr>
      <xdr:spPr>
        <a:xfrm>
          <a:off x="4521346" y="7606051"/>
          <a:ext cx="3029" cy="27112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133350</xdr:colOff>
      <xdr:row>54</xdr:row>
      <xdr:rowOff>38100</xdr:rowOff>
    </xdr:from>
    <xdr:to>
      <xdr:col>10</xdr:col>
      <xdr:colOff>133350</xdr:colOff>
      <xdr:row>56</xdr:row>
      <xdr:rowOff>19050</xdr:rowOff>
    </xdr:to>
    <xdr:cxnSp macro="">
      <xdr:nvCxnSpPr>
        <xdr:cNvPr id="25" name="直線コネクタ 24"/>
        <xdr:cNvCxnSpPr/>
      </xdr:nvCxnSpPr>
      <xdr:spPr>
        <a:xfrm>
          <a:off x="5210175" y="7620000"/>
          <a:ext cx="0" cy="285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161925</xdr:colOff>
      <xdr:row>49</xdr:row>
      <xdr:rowOff>114300</xdr:rowOff>
    </xdr:from>
    <xdr:to>
      <xdr:col>9</xdr:col>
      <xdr:colOff>1</xdr:colOff>
      <xdr:row>49</xdr:row>
      <xdr:rowOff>114302</xdr:rowOff>
    </xdr:to>
    <xdr:cxnSp macro="">
      <xdr:nvCxnSpPr>
        <xdr:cNvPr id="27" name="直線コネクタ 26"/>
        <xdr:cNvCxnSpPr/>
      </xdr:nvCxnSpPr>
      <xdr:spPr>
        <a:xfrm flipH="1" flipV="1">
          <a:off x="4162425" y="6934200"/>
          <a:ext cx="352426" cy="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120"/>
  <sheetViews>
    <sheetView tabSelected="1" view="pageBreakPreview" topLeftCell="A37" zoomScaleNormal="100" zoomScaleSheetLayoutView="100" workbookViewId="0">
      <selection activeCell="I24" sqref="I24:I25"/>
    </sheetView>
  </sheetViews>
  <sheetFormatPr defaultRowHeight="13.5"/>
  <cols>
    <col min="2" max="2" width="7.125" customWidth="1"/>
    <col min="6" max="6" width="2.625" customWidth="1"/>
    <col min="8" max="8" width="7.25" customWidth="1"/>
  </cols>
  <sheetData>
    <row r="1" spans="1:12">
      <c r="A1" t="s">
        <v>180</v>
      </c>
    </row>
    <row r="2" spans="1:12">
      <c r="A2" s="3" t="s">
        <v>162</v>
      </c>
      <c r="B2" t="s">
        <v>151</v>
      </c>
      <c r="D2" s="194"/>
      <c r="E2" s="194"/>
      <c r="F2" s="194"/>
      <c r="G2" s="194"/>
      <c r="I2" s="93">
        <v>1</v>
      </c>
      <c r="J2" t="s">
        <v>210</v>
      </c>
    </row>
    <row r="3" spans="1:12">
      <c r="A3" s="3" t="s">
        <v>163</v>
      </c>
      <c r="B3" t="s">
        <v>152</v>
      </c>
      <c r="D3" s="194"/>
      <c r="E3" s="194"/>
      <c r="F3" s="194"/>
      <c r="G3" s="194"/>
    </row>
    <row r="4" spans="1:12">
      <c r="A4" s="3" t="s">
        <v>164</v>
      </c>
      <c r="B4" t="s">
        <v>153</v>
      </c>
      <c r="D4" s="188" t="s">
        <v>279</v>
      </c>
      <c r="E4" s="189"/>
      <c r="F4" s="189" t="s">
        <v>246</v>
      </c>
      <c r="G4" s="190"/>
    </row>
    <row r="5" spans="1:12">
      <c r="A5" s="3" t="s">
        <v>165</v>
      </c>
      <c r="B5" t="s">
        <v>154</v>
      </c>
      <c r="D5" s="170">
        <v>2</v>
      </c>
      <c r="E5" s="97"/>
      <c r="F5" s="97" t="s">
        <v>218</v>
      </c>
      <c r="G5" s="97"/>
    </row>
    <row r="6" spans="1:12">
      <c r="A6" s="3"/>
      <c r="D6" s="170">
        <v>2</v>
      </c>
      <c r="E6" s="97"/>
      <c r="F6" s="97" t="s">
        <v>205</v>
      </c>
      <c r="G6" s="97"/>
    </row>
    <row r="7" spans="1:12">
      <c r="A7" s="3" t="s">
        <v>166</v>
      </c>
      <c r="B7" t="s">
        <v>155</v>
      </c>
      <c r="D7" s="119">
        <v>1</v>
      </c>
      <c r="E7" s="97"/>
      <c r="F7" s="97"/>
      <c r="G7" s="97"/>
    </row>
    <row r="8" spans="1:12">
      <c r="A8" s="3" t="s">
        <v>167</v>
      </c>
      <c r="B8" t="s">
        <v>156</v>
      </c>
      <c r="D8" s="119">
        <v>1</v>
      </c>
      <c r="E8" s="97"/>
      <c r="F8" s="97"/>
      <c r="G8" s="97"/>
    </row>
    <row r="9" spans="1:12">
      <c r="A9" s="3" t="s">
        <v>168</v>
      </c>
      <c r="B9" t="s">
        <v>157</v>
      </c>
      <c r="D9" s="119">
        <v>1</v>
      </c>
      <c r="E9" s="97"/>
      <c r="F9" s="97"/>
      <c r="G9" s="97"/>
    </row>
    <row r="10" spans="1:12">
      <c r="A10" s="3"/>
      <c r="B10" s="19" t="s">
        <v>206</v>
      </c>
      <c r="D10" s="119">
        <v>1</v>
      </c>
      <c r="E10" s="97"/>
      <c r="F10" s="97"/>
      <c r="G10" s="97"/>
    </row>
    <row r="11" spans="1:12">
      <c r="A11" s="3"/>
      <c r="B11" s="186" t="s">
        <v>207</v>
      </c>
      <c r="C11" s="187"/>
      <c r="D11" s="119">
        <v>1</v>
      </c>
      <c r="E11" s="126" t="s">
        <v>209</v>
      </c>
      <c r="F11" s="126"/>
      <c r="G11" s="97"/>
    </row>
    <row r="12" spans="1:12">
      <c r="A12" s="3" t="s">
        <v>169</v>
      </c>
      <c r="B12" t="s">
        <v>208</v>
      </c>
      <c r="D12" s="119">
        <v>1</v>
      </c>
      <c r="E12" s="97" t="str">
        <f>IF(D12&lt;1,"　　一般地域",IF(D12&gt;=1,"　　多雪地域"))</f>
        <v>　　多雪地域</v>
      </c>
      <c r="L12" s="1">
        <f>IF(D12&lt;1,0,IF(D12=1,0.26,IF(D12=2,0.52,0.26*D12)))</f>
        <v>0.26</v>
      </c>
    </row>
    <row r="13" spans="1:12">
      <c r="A13" s="3" t="s">
        <v>170</v>
      </c>
      <c r="B13" t="s">
        <v>158</v>
      </c>
      <c r="D13" s="93">
        <v>2</v>
      </c>
      <c r="E13" s="97" t="str">
        <f>IF(D13=1,"Ⅰ　健全な鉄筋コンクリートの布基礎又はベタ基礎",IF(D13=2,"Ⅱ　ひび割れのある鉄筋コンクリートの布基礎又はベタ基礎","Ⅲ　その他の基礎"))</f>
        <v>Ⅱ　ひび割れのある鉄筋コンクリートの布基礎又はベタ基礎</v>
      </c>
      <c r="G13" s="97"/>
    </row>
    <row r="14" spans="1:12">
      <c r="A14" s="3" t="s">
        <v>171</v>
      </c>
      <c r="B14" t="s">
        <v>159</v>
      </c>
      <c r="D14" s="93">
        <v>2</v>
      </c>
      <c r="E14" s="97" t="str">
        <f>IF(D14=1,"Ⅰ　合板",IF(D14=2,"Ⅱ　火打ち+荒板","Ⅲ　火打ちなし　"))</f>
        <v>Ⅱ　火打ち+荒板</v>
      </c>
      <c r="G14" s="97"/>
      <c r="H14" s="188" t="s">
        <v>224</v>
      </c>
      <c r="I14" s="189"/>
      <c r="J14" s="190"/>
    </row>
    <row r="15" spans="1:12">
      <c r="A15" s="3" t="s">
        <v>172</v>
      </c>
      <c r="B15" t="s">
        <v>160</v>
      </c>
      <c r="D15" s="93">
        <v>2</v>
      </c>
      <c r="E15" s="97" t="str">
        <f>IF(D15=1,"　　120mm未満",IF(D14=2,"　　120mm以上"))</f>
        <v>　　120mm以上</v>
      </c>
      <c r="G15" s="97"/>
    </row>
    <row r="16" spans="1:12">
      <c r="A16" s="3" t="s">
        <v>173</v>
      </c>
      <c r="B16" t="s">
        <v>161</v>
      </c>
      <c r="D16" s="93">
        <v>4</v>
      </c>
      <c r="E16" s="97" t="str">
        <f>IF(D16=1,"Ⅰ　平成12年建設省告示第1460号に適合する仕様 ",IF(D16=2,"Ⅱ　羽子板ボルト、山形プレートVP,かど金物ＣP-T,CP-L,込み栓 ",IF(D16=3,"Ⅲ　ほぞ差し、釘打ち、かすがい等(構面の両端が通し柱の場合）","Ⅳ　ほぞ差し、釘打ち、かすがい等")))</f>
        <v>Ⅳ　ほぞ差し、釘打ち、かすがい等</v>
      </c>
      <c r="G16" s="97"/>
    </row>
    <row r="17" spans="1:11">
      <c r="A17" s="3" t="s">
        <v>177</v>
      </c>
      <c r="B17" t="s">
        <v>174</v>
      </c>
    </row>
    <row r="18" spans="1:11" ht="15.75">
      <c r="C18" t="s">
        <v>175</v>
      </c>
      <c r="D18" s="119">
        <v>0</v>
      </c>
      <c r="E18" s="97" t="s">
        <v>204</v>
      </c>
      <c r="H18" s="3" t="s">
        <v>255</v>
      </c>
      <c r="I18" s="119">
        <v>0.7</v>
      </c>
    </row>
    <row r="19" spans="1:11" ht="15.75">
      <c r="C19" t="s">
        <v>176</v>
      </c>
      <c r="D19" s="119">
        <v>0</v>
      </c>
      <c r="E19" s="97" t="s">
        <v>204</v>
      </c>
      <c r="F19" s="191"/>
      <c r="G19" s="191"/>
      <c r="H19" s="191"/>
      <c r="I19" s="191"/>
      <c r="J19" s="191"/>
      <c r="K19" s="191"/>
    </row>
    <row r="21" spans="1:11">
      <c r="A21" s="1" t="s">
        <v>178</v>
      </c>
      <c r="B21" s="94"/>
      <c r="C21" s="95"/>
      <c r="D21" s="95"/>
      <c r="E21" s="95"/>
      <c r="G21" s="1" t="s">
        <v>179</v>
      </c>
      <c r="H21" s="94"/>
      <c r="I21" s="95"/>
      <c r="J21" s="95"/>
      <c r="K21" s="95"/>
    </row>
    <row r="22" spans="1:11">
      <c r="A22" s="122" t="s">
        <v>49</v>
      </c>
      <c r="B22" s="122" t="s">
        <v>46</v>
      </c>
      <c r="C22" s="122" t="s">
        <v>47</v>
      </c>
      <c r="D22" s="192" t="s">
        <v>260</v>
      </c>
      <c r="E22" s="193"/>
      <c r="G22" s="122" t="s">
        <v>49</v>
      </c>
      <c r="H22" s="122" t="s">
        <v>46</v>
      </c>
      <c r="I22" s="122" t="s">
        <v>47</v>
      </c>
      <c r="J22" s="192" t="s">
        <v>260</v>
      </c>
      <c r="K22" s="193"/>
    </row>
    <row r="23" spans="1:11">
      <c r="A23" s="123" t="s">
        <v>240</v>
      </c>
      <c r="B23" s="123"/>
      <c r="C23" s="123" t="s">
        <v>48</v>
      </c>
      <c r="D23" s="124" t="s">
        <v>181</v>
      </c>
      <c r="E23" s="125"/>
      <c r="G23" s="123" t="s">
        <v>239</v>
      </c>
      <c r="H23" s="121"/>
      <c r="I23" s="123" t="s">
        <v>48</v>
      </c>
      <c r="J23" s="124" t="s">
        <v>181</v>
      </c>
      <c r="K23" s="125"/>
    </row>
    <row r="24" spans="1:11">
      <c r="A24" s="1">
        <v>100</v>
      </c>
      <c r="B24" s="147"/>
      <c r="C24" s="93"/>
      <c r="D24" s="158">
        <v>0</v>
      </c>
      <c r="E24" s="6"/>
      <c r="F24" s="2"/>
      <c r="G24" s="1">
        <v>0</v>
      </c>
      <c r="H24" s="147"/>
      <c r="I24" s="93"/>
      <c r="J24" s="159">
        <v>0</v>
      </c>
      <c r="K24" s="1"/>
    </row>
    <row r="25" spans="1:11">
      <c r="A25" s="1">
        <v>101</v>
      </c>
      <c r="B25" s="147"/>
      <c r="C25" s="93"/>
      <c r="D25" s="158" t="str">
        <f>IF(C25="","",SUM(C$24:C25))</f>
        <v/>
      </c>
      <c r="E25" s="6"/>
      <c r="F25" s="2"/>
      <c r="G25" s="1">
        <v>1</v>
      </c>
      <c r="H25" s="147"/>
      <c r="I25" s="93"/>
      <c r="J25" s="159" t="str">
        <f>IF(I25="","",SUM(I$24:I25))</f>
        <v/>
      </c>
      <c r="K25" s="1"/>
    </row>
    <row r="26" spans="1:11">
      <c r="A26" s="1">
        <v>102</v>
      </c>
      <c r="B26" s="147"/>
      <c r="C26" s="93"/>
      <c r="D26" s="158" t="str">
        <f>IF(C26="","",SUM(C$24:C26))</f>
        <v/>
      </c>
      <c r="E26" s="6"/>
      <c r="F26" s="2"/>
      <c r="G26" s="1">
        <v>2</v>
      </c>
      <c r="H26" s="147"/>
      <c r="I26" s="93"/>
      <c r="J26" s="159" t="str">
        <f>IF(I26="","",SUM(I$24:I26))</f>
        <v/>
      </c>
      <c r="K26" s="1"/>
    </row>
    <row r="27" spans="1:11">
      <c r="A27" s="1">
        <v>103</v>
      </c>
      <c r="B27" s="147"/>
      <c r="C27" s="93"/>
      <c r="D27" s="158" t="str">
        <f>IF(C27="","",SUM(C$24:C27))</f>
        <v/>
      </c>
      <c r="E27" s="6"/>
      <c r="F27" s="2"/>
      <c r="G27" s="1">
        <v>3</v>
      </c>
      <c r="H27" s="147"/>
      <c r="I27" s="93"/>
      <c r="J27" s="159" t="str">
        <f>IF(I27="","",SUM(I$24:I27))</f>
        <v/>
      </c>
      <c r="K27" s="1"/>
    </row>
    <row r="28" spans="1:11">
      <c r="A28" s="1">
        <v>104</v>
      </c>
      <c r="B28" s="147"/>
      <c r="C28" s="93"/>
      <c r="D28" s="158" t="str">
        <f>IF(C28="","",SUM(C$24:C28))</f>
        <v/>
      </c>
      <c r="E28" s="6"/>
      <c r="F28" s="2"/>
      <c r="G28" s="1">
        <v>4</v>
      </c>
      <c r="H28" s="147"/>
      <c r="I28" s="93"/>
      <c r="J28" s="159" t="str">
        <f>IF(I28="","",SUM(I$24:I28))</f>
        <v/>
      </c>
      <c r="K28" s="1"/>
    </row>
    <row r="29" spans="1:11">
      <c r="A29" s="1">
        <v>105</v>
      </c>
      <c r="B29" s="147"/>
      <c r="C29" s="93"/>
      <c r="D29" s="158" t="str">
        <f>IF(C29="","",SUM(C$24:C29))</f>
        <v/>
      </c>
      <c r="E29" s="6"/>
      <c r="F29" s="2"/>
      <c r="G29" s="1">
        <v>5</v>
      </c>
      <c r="H29" s="147"/>
      <c r="I29" s="93"/>
      <c r="J29" s="159" t="str">
        <f>IF(I29="","",SUM(I$24:I29))</f>
        <v/>
      </c>
      <c r="K29" s="1"/>
    </row>
    <row r="30" spans="1:11">
      <c r="A30" s="1">
        <v>106</v>
      </c>
      <c r="B30" s="147"/>
      <c r="C30" s="93"/>
      <c r="D30" s="158" t="str">
        <f>IF(C30="","",SUM(C$24:C30))</f>
        <v/>
      </c>
      <c r="E30" s="6"/>
      <c r="F30" s="2"/>
      <c r="G30" s="1">
        <v>6</v>
      </c>
      <c r="H30" s="147"/>
      <c r="I30" s="93"/>
      <c r="J30" s="159" t="str">
        <f>IF(I30="","",SUM(I$24:I30))</f>
        <v/>
      </c>
      <c r="K30" s="1"/>
    </row>
    <row r="31" spans="1:11">
      <c r="A31" s="1">
        <v>107</v>
      </c>
      <c r="B31" s="147"/>
      <c r="C31" s="93"/>
      <c r="D31" s="158" t="str">
        <f>IF(C31="","",SUM(C$24:C31))</f>
        <v/>
      </c>
      <c r="E31" s="6"/>
      <c r="F31" s="2"/>
      <c r="G31" s="1">
        <v>7</v>
      </c>
      <c r="H31" s="147"/>
      <c r="I31" s="93"/>
      <c r="J31" s="159" t="str">
        <f>IF(I31="","",SUM(I$24:I31))</f>
        <v/>
      </c>
      <c r="K31" s="1"/>
    </row>
    <row r="32" spans="1:11">
      <c r="A32" s="1">
        <v>108</v>
      </c>
      <c r="B32" s="147"/>
      <c r="C32" s="93"/>
      <c r="D32" s="158" t="str">
        <f>IF(C32="","",SUM(C$24:C32))</f>
        <v/>
      </c>
      <c r="E32" s="6"/>
      <c r="F32" s="2"/>
      <c r="G32" s="1">
        <v>8</v>
      </c>
      <c r="H32" s="181"/>
      <c r="I32" s="180"/>
      <c r="J32" s="159" t="str">
        <f>IF(I32="","",SUM(I$24:I32))</f>
        <v/>
      </c>
      <c r="K32" s="1"/>
    </row>
    <row r="33" spans="1:11">
      <c r="A33" s="1">
        <v>109</v>
      </c>
      <c r="B33" s="147"/>
      <c r="C33" s="93"/>
      <c r="D33" s="158" t="str">
        <f>IF(C33="","",SUM(C$24:C33))</f>
        <v/>
      </c>
      <c r="E33" s="6"/>
      <c r="F33" s="2"/>
      <c r="G33" s="1">
        <v>9</v>
      </c>
      <c r="H33" s="181"/>
      <c r="I33" s="180"/>
      <c r="J33" s="159" t="str">
        <f>IF(I33="","",SUM(I$24:I33))</f>
        <v/>
      </c>
      <c r="K33" s="1"/>
    </row>
    <row r="34" spans="1:11">
      <c r="A34" s="1">
        <v>110</v>
      </c>
      <c r="B34" s="147"/>
      <c r="C34" s="93"/>
      <c r="D34" s="158" t="str">
        <f>IF(C34="","",SUM(C$24:C34))</f>
        <v/>
      </c>
      <c r="E34" s="6"/>
      <c r="F34" s="2"/>
      <c r="G34" s="1">
        <v>10</v>
      </c>
      <c r="H34" s="181"/>
      <c r="I34" s="180"/>
      <c r="J34" s="159" t="str">
        <f>IF(I34="","",SUM(I$24:I34))</f>
        <v/>
      </c>
      <c r="K34" s="1"/>
    </row>
    <row r="35" spans="1:11">
      <c r="A35" s="1">
        <v>111</v>
      </c>
      <c r="B35" s="147"/>
      <c r="C35" s="93"/>
      <c r="D35" s="158" t="str">
        <f>IF(C35="","",SUM(C$24:C35))</f>
        <v/>
      </c>
      <c r="E35" s="6"/>
      <c r="F35" s="2"/>
      <c r="G35" s="1">
        <v>11</v>
      </c>
      <c r="H35" s="181"/>
      <c r="I35" s="180"/>
      <c r="J35" s="159" t="str">
        <f>IF(I35="","",SUM(I$24:I35))</f>
        <v/>
      </c>
      <c r="K35" s="1"/>
    </row>
    <row r="36" spans="1:11">
      <c r="A36" s="1">
        <v>112</v>
      </c>
      <c r="B36" s="147"/>
      <c r="C36" s="93"/>
      <c r="D36" s="158" t="str">
        <f>IF(C36="","",SUM(C$24:C36))</f>
        <v/>
      </c>
      <c r="E36" s="6"/>
      <c r="F36" s="2"/>
      <c r="G36" s="1">
        <v>12</v>
      </c>
      <c r="H36" s="181"/>
      <c r="I36" s="180"/>
      <c r="J36" s="159" t="str">
        <f>IF(I36="","",SUM(I$24:I36))</f>
        <v/>
      </c>
      <c r="K36" s="1"/>
    </row>
    <row r="37" spans="1:11">
      <c r="A37" s="1">
        <v>113</v>
      </c>
      <c r="B37" s="147"/>
      <c r="C37" s="93"/>
      <c r="D37" s="158" t="str">
        <f>IF(C37="","",SUM(C$24:C37))</f>
        <v/>
      </c>
      <c r="E37" s="6"/>
      <c r="F37" s="2"/>
      <c r="G37" s="1">
        <v>13</v>
      </c>
      <c r="H37" s="181"/>
      <c r="I37" s="180"/>
      <c r="J37" s="159" t="str">
        <f>IF(I37="","",SUM(I$24:I37))</f>
        <v/>
      </c>
      <c r="K37" s="1"/>
    </row>
    <row r="38" spans="1:11">
      <c r="A38" s="1">
        <v>114</v>
      </c>
      <c r="B38" s="147"/>
      <c r="C38" s="93"/>
      <c r="D38" s="158" t="str">
        <f>IF(C38="","",SUM(C$24:C38))</f>
        <v/>
      </c>
      <c r="E38" s="6"/>
      <c r="F38" s="2"/>
      <c r="G38" s="1">
        <v>14</v>
      </c>
      <c r="H38" s="181"/>
      <c r="I38" s="180"/>
      <c r="J38" s="159" t="str">
        <f>IF(I38="","",SUM(I$24:I38))</f>
        <v/>
      </c>
      <c r="K38" s="1"/>
    </row>
    <row r="39" spans="1:11">
      <c r="A39" s="1">
        <v>115</v>
      </c>
      <c r="B39" s="147"/>
      <c r="C39" s="93"/>
      <c r="D39" s="158" t="str">
        <f>IF(C39="","",SUM(C$24:C39))</f>
        <v/>
      </c>
      <c r="E39" s="6"/>
      <c r="F39" s="2"/>
      <c r="G39" s="1">
        <v>15</v>
      </c>
      <c r="H39" s="181"/>
      <c r="I39" s="180"/>
      <c r="J39" s="159" t="str">
        <f>IF(I39="","",SUM(I$24:I39))</f>
        <v/>
      </c>
      <c r="K39" s="1"/>
    </row>
    <row r="40" spans="1:11">
      <c r="A40" s="1">
        <v>116</v>
      </c>
      <c r="B40" s="147"/>
      <c r="C40" s="93"/>
      <c r="D40" s="158" t="str">
        <f>IF(C40="","",SUM(C$24:C40))</f>
        <v/>
      </c>
      <c r="E40" s="6"/>
      <c r="F40" s="2"/>
      <c r="G40" s="1">
        <v>16</v>
      </c>
      <c r="H40" s="181"/>
      <c r="I40" s="180"/>
      <c r="J40" s="159" t="str">
        <f>IF(I40="","",SUM(I$24:I40))</f>
        <v/>
      </c>
      <c r="K40" s="1"/>
    </row>
    <row r="41" spans="1:11">
      <c r="A41" s="1">
        <v>117</v>
      </c>
      <c r="B41" s="147"/>
      <c r="C41" s="93"/>
      <c r="D41" s="158" t="str">
        <f>IF(C41="","",SUM(C$24:C41))</f>
        <v/>
      </c>
      <c r="E41" s="6"/>
      <c r="F41" s="2"/>
      <c r="G41" s="1">
        <v>17</v>
      </c>
      <c r="H41" s="181"/>
      <c r="I41" s="180"/>
      <c r="J41" s="159" t="str">
        <f>IF(I41="","",SUM(I$24:I41))</f>
        <v/>
      </c>
      <c r="K41" s="1"/>
    </row>
    <row r="42" spans="1:11">
      <c r="A42" s="1">
        <v>118</v>
      </c>
      <c r="B42" s="147"/>
      <c r="C42" s="93"/>
      <c r="D42" s="158" t="str">
        <f>IF(C42="","",SUM(C$24:C42))</f>
        <v/>
      </c>
      <c r="E42" s="6"/>
      <c r="F42" s="2"/>
      <c r="G42" s="1">
        <v>18</v>
      </c>
      <c r="H42" s="181"/>
      <c r="I42" s="180"/>
      <c r="J42" s="159" t="str">
        <f>IF(I42="","",SUM(I$24:I42))</f>
        <v/>
      </c>
      <c r="K42" s="1"/>
    </row>
    <row r="43" spans="1:11">
      <c r="A43" s="1">
        <v>119</v>
      </c>
      <c r="B43" s="147"/>
      <c r="C43" s="93"/>
      <c r="D43" s="158" t="str">
        <f>IF(C43="","",SUM(C$24:C43))</f>
        <v/>
      </c>
      <c r="E43" s="6"/>
      <c r="F43" s="2"/>
      <c r="G43" s="1">
        <v>19</v>
      </c>
      <c r="H43" s="181"/>
      <c r="I43" s="180"/>
      <c r="J43" s="159" t="str">
        <f>IF(I43="","",SUM(I$24:I43))</f>
        <v/>
      </c>
      <c r="K43" s="1"/>
    </row>
    <row r="44" spans="1:11">
      <c r="A44" s="1">
        <v>120</v>
      </c>
      <c r="B44" s="147"/>
      <c r="C44" s="93"/>
      <c r="D44" s="158" t="str">
        <f>IF(C44="","",SUM(C$24:C44))</f>
        <v/>
      </c>
      <c r="E44" s="6"/>
      <c r="F44" s="2"/>
      <c r="G44" s="1">
        <v>20</v>
      </c>
      <c r="H44" s="181"/>
      <c r="I44" s="180"/>
      <c r="J44" s="159" t="str">
        <f>IF(I44="","",SUM(I$24:I44))</f>
        <v/>
      </c>
      <c r="K44" s="1"/>
    </row>
    <row r="45" spans="1:11">
      <c r="A45" s="1">
        <v>121</v>
      </c>
      <c r="B45" s="147"/>
      <c r="C45" s="93"/>
      <c r="D45" s="158" t="str">
        <f>IF(C45="","",SUM(C$24:C45))</f>
        <v/>
      </c>
      <c r="E45" s="1"/>
      <c r="G45" s="1">
        <v>21</v>
      </c>
      <c r="H45" s="147"/>
      <c r="I45" s="93"/>
      <c r="J45" s="159" t="str">
        <f>IF(I45="","",SUM(I$24:I45))</f>
        <v/>
      </c>
      <c r="K45" s="1"/>
    </row>
    <row r="46" spans="1:11">
      <c r="A46" s="1">
        <v>122</v>
      </c>
      <c r="B46" s="147"/>
      <c r="C46" s="93"/>
      <c r="D46" s="158" t="str">
        <f>IF(C46="","",SUM(C$24:C46))</f>
        <v/>
      </c>
      <c r="E46" s="1"/>
      <c r="G46" s="1">
        <v>22</v>
      </c>
      <c r="H46" s="147"/>
      <c r="I46" s="93"/>
      <c r="J46" s="159" t="str">
        <f>IF(I46="","",SUM(I$24:I46))</f>
        <v/>
      </c>
      <c r="K46" s="1"/>
    </row>
    <row r="47" spans="1:11">
      <c r="A47" s="1">
        <v>123</v>
      </c>
      <c r="B47" s="147"/>
      <c r="C47" s="93"/>
      <c r="D47" s="158" t="str">
        <f>IF(C47="","",SUM(C$24:C47))</f>
        <v/>
      </c>
      <c r="E47" s="1"/>
      <c r="G47" s="1">
        <v>23</v>
      </c>
      <c r="H47" s="147"/>
      <c r="I47" s="93"/>
      <c r="J47" s="159" t="str">
        <f>IF(I47="","",SUM(I$24:I47))</f>
        <v/>
      </c>
      <c r="K47" s="1"/>
    </row>
    <row r="48" spans="1:11">
      <c r="A48" s="1">
        <v>124</v>
      </c>
      <c r="B48" s="147"/>
      <c r="C48" s="93"/>
      <c r="D48" s="158" t="str">
        <f>IF(C48="","",SUM(C$24:C48))</f>
        <v/>
      </c>
      <c r="E48" s="1"/>
      <c r="G48" s="1">
        <v>24</v>
      </c>
      <c r="H48" s="147"/>
      <c r="I48" s="93"/>
      <c r="J48" s="159" t="str">
        <f>IF(I48="","",SUM(I$24:I48))</f>
        <v/>
      </c>
      <c r="K48" s="1"/>
    </row>
    <row r="49" spans="1:11">
      <c r="A49" s="1">
        <v>125</v>
      </c>
      <c r="B49" s="147"/>
      <c r="C49" s="93"/>
      <c r="D49" s="158" t="str">
        <f>IF(C49="","",SUM(C$24:C49))</f>
        <v/>
      </c>
      <c r="E49" s="1"/>
      <c r="G49" s="1">
        <v>25</v>
      </c>
      <c r="H49" s="147"/>
      <c r="I49" s="93"/>
      <c r="J49" s="159" t="str">
        <f>IF(I49="","",SUM(I$24:I49))</f>
        <v/>
      </c>
      <c r="K49" s="1"/>
    </row>
    <row r="50" spans="1:11">
      <c r="A50" s="1">
        <v>126</v>
      </c>
      <c r="B50" s="147"/>
      <c r="C50" s="93"/>
      <c r="D50" s="158" t="str">
        <f>IF(C50="","",SUM(C$24:C50))</f>
        <v/>
      </c>
      <c r="E50" s="1"/>
      <c r="G50" s="1">
        <v>26</v>
      </c>
      <c r="H50" s="147"/>
      <c r="I50" s="93"/>
      <c r="J50" s="159" t="str">
        <f>IF(I50="","",SUM(I$24:I50))</f>
        <v/>
      </c>
      <c r="K50" s="1"/>
    </row>
    <row r="51" spans="1:11">
      <c r="A51" s="1">
        <v>127</v>
      </c>
      <c r="B51" s="147"/>
      <c r="C51" s="93"/>
      <c r="D51" s="158" t="str">
        <f>IF(C51="","",SUM(C$24:C51))</f>
        <v/>
      </c>
      <c r="E51" s="1"/>
      <c r="G51" s="1">
        <v>27</v>
      </c>
      <c r="H51" s="147"/>
      <c r="I51" s="93"/>
      <c r="J51" s="159" t="str">
        <f>IF(I51="","",SUM(I$24:I51))</f>
        <v/>
      </c>
      <c r="K51" s="1"/>
    </row>
    <row r="52" spans="1:11">
      <c r="A52" s="1">
        <v>128</v>
      </c>
      <c r="B52" s="147"/>
      <c r="C52" s="93"/>
      <c r="D52" s="158" t="str">
        <f>IF(C52="","",SUM(C$24:C52))</f>
        <v/>
      </c>
      <c r="E52" s="1"/>
      <c r="G52" s="1">
        <v>28</v>
      </c>
      <c r="H52" s="147"/>
      <c r="I52" s="93"/>
      <c r="J52" s="159" t="str">
        <f>IF(I52="","",SUM(I$24:I52))</f>
        <v/>
      </c>
      <c r="K52" s="1"/>
    </row>
    <row r="53" spans="1:11">
      <c r="A53" s="1">
        <v>129</v>
      </c>
      <c r="B53" s="147"/>
      <c r="C53" s="93"/>
      <c r="D53" s="158" t="str">
        <f>IF(C53="","",SUM(C$24:C53))</f>
        <v/>
      </c>
      <c r="E53" s="1"/>
      <c r="G53" s="1">
        <v>29</v>
      </c>
      <c r="H53" s="147"/>
      <c r="I53" s="93"/>
      <c r="J53" s="159" t="str">
        <f>IF(I53="","",SUM(I$24:I53))</f>
        <v/>
      </c>
      <c r="K53" s="1"/>
    </row>
    <row r="54" spans="1:11">
      <c r="A54" s="1">
        <v>130</v>
      </c>
      <c r="B54" s="147"/>
      <c r="C54" s="93"/>
      <c r="D54" s="158" t="str">
        <f>IF(C54="","",SUM(C$24:C54))</f>
        <v/>
      </c>
      <c r="E54" s="1"/>
      <c r="G54" s="1">
        <v>30</v>
      </c>
      <c r="H54" s="147"/>
      <c r="I54" s="93"/>
      <c r="J54" s="159" t="str">
        <f>IF(I54="","",SUM(I$24:I54))</f>
        <v/>
      </c>
      <c r="K54" s="1"/>
    </row>
    <row r="55" spans="1:11">
      <c r="A55" s="1">
        <v>131</v>
      </c>
      <c r="B55" s="147"/>
      <c r="C55" s="93"/>
      <c r="D55" s="158" t="str">
        <f>IF(C55="","",SUM(C$24:C55))</f>
        <v/>
      </c>
      <c r="E55" s="1"/>
      <c r="G55" s="1">
        <v>31</v>
      </c>
      <c r="H55" s="147"/>
      <c r="I55" s="93"/>
      <c r="J55" s="159" t="str">
        <f>IF(I55="","",SUM(I$24:I55))</f>
        <v/>
      </c>
      <c r="K55" s="1"/>
    </row>
    <row r="56" spans="1:11">
      <c r="A56" s="1">
        <v>132</v>
      </c>
      <c r="B56" s="147"/>
      <c r="C56" s="93"/>
      <c r="D56" s="158" t="str">
        <f>IF(C56="","",SUM(C$24:C56))</f>
        <v/>
      </c>
      <c r="E56" s="1"/>
      <c r="G56" s="1">
        <v>32</v>
      </c>
      <c r="H56" s="147"/>
      <c r="I56" s="93"/>
      <c r="J56" s="159" t="str">
        <f>IF(I56="","",SUM(I$24:I56))</f>
        <v/>
      </c>
      <c r="K56" s="1"/>
    </row>
    <row r="57" spans="1:11">
      <c r="A57" s="1">
        <v>133</v>
      </c>
      <c r="B57" s="147"/>
      <c r="C57" s="93"/>
      <c r="D57" s="158" t="str">
        <f>IF(C57="","",SUM(C$24:C57))</f>
        <v/>
      </c>
      <c r="E57" s="1"/>
      <c r="G57" s="1">
        <v>33</v>
      </c>
      <c r="H57" s="147"/>
      <c r="I57" s="93"/>
      <c r="J57" s="159" t="str">
        <f>IF(I57="","",SUM(I$24:I57))</f>
        <v/>
      </c>
      <c r="K57" s="1"/>
    </row>
    <row r="58" spans="1:11">
      <c r="A58" s="1">
        <v>134</v>
      </c>
      <c r="B58" s="147"/>
      <c r="C58" s="93"/>
      <c r="D58" s="158" t="str">
        <f>IF(C58="","",SUM(C$24:C58))</f>
        <v/>
      </c>
      <c r="E58" s="1"/>
      <c r="G58" s="1">
        <v>34</v>
      </c>
      <c r="H58" s="147"/>
      <c r="I58" s="93"/>
      <c r="J58" s="159" t="str">
        <f>IF(I58="","",SUM(I$24:I58))</f>
        <v/>
      </c>
      <c r="K58" s="1"/>
    </row>
    <row r="59" spans="1:11">
      <c r="A59" s="1">
        <v>135</v>
      </c>
      <c r="B59" s="147"/>
      <c r="C59" s="93"/>
      <c r="D59" s="158" t="str">
        <f>IF(C59="","",SUM(C$24:C59))</f>
        <v/>
      </c>
      <c r="E59" s="1"/>
      <c r="G59" s="1">
        <v>35</v>
      </c>
      <c r="H59" s="147"/>
      <c r="I59" s="93"/>
      <c r="J59" s="159" t="str">
        <f>IF(I59="","",SUM(I$24:I59))</f>
        <v/>
      </c>
      <c r="K59" s="1"/>
    </row>
    <row r="60" spans="1:11">
      <c r="A60" s="1" t="s">
        <v>178</v>
      </c>
      <c r="B60" s="94"/>
      <c r="C60" s="95"/>
      <c r="D60" s="95"/>
      <c r="E60" s="95"/>
      <c r="G60" s="1" t="s">
        <v>179</v>
      </c>
      <c r="H60" s="94"/>
      <c r="I60" s="95"/>
      <c r="J60" s="95"/>
      <c r="K60" s="95"/>
    </row>
    <row r="61" spans="1:11">
      <c r="A61" s="122" t="s">
        <v>49</v>
      </c>
      <c r="B61" s="122" t="s">
        <v>46</v>
      </c>
      <c r="C61" s="122" t="s">
        <v>47</v>
      </c>
      <c r="D61" s="192" t="s">
        <v>260</v>
      </c>
      <c r="E61" s="193"/>
      <c r="G61" s="122" t="s">
        <v>49</v>
      </c>
      <c r="H61" s="122" t="s">
        <v>46</v>
      </c>
      <c r="I61" s="122" t="s">
        <v>47</v>
      </c>
      <c r="J61" s="192" t="s">
        <v>260</v>
      </c>
      <c r="K61" s="193"/>
    </row>
    <row r="62" spans="1:11">
      <c r="A62" s="123" t="s">
        <v>277</v>
      </c>
      <c r="B62" s="123"/>
      <c r="C62" s="123" t="s">
        <v>48</v>
      </c>
      <c r="D62" s="124" t="s">
        <v>181</v>
      </c>
      <c r="E62" s="125"/>
      <c r="G62" s="123" t="s">
        <v>278</v>
      </c>
      <c r="H62" s="121"/>
      <c r="I62" s="123" t="s">
        <v>48</v>
      </c>
      <c r="J62" s="124" t="s">
        <v>181</v>
      </c>
      <c r="K62" s="125"/>
    </row>
    <row r="63" spans="1:11">
      <c r="A63" s="1">
        <v>136</v>
      </c>
      <c r="B63" s="182"/>
      <c r="C63" s="93"/>
      <c r="D63" s="158" t="str">
        <f>IF(C63="","",SUM($C$24:$C$59)+SUM(C63))</f>
        <v/>
      </c>
      <c r="E63" s="6"/>
      <c r="F63" s="2"/>
      <c r="G63" s="1">
        <v>36</v>
      </c>
      <c r="H63" s="182"/>
      <c r="I63" s="93"/>
      <c r="J63" s="159" t="str">
        <f>IF(I63="","",SUM($I$24:$I$59)+SUM(I63))</f>
        <v/>
      </c>
      <c r="K63" s="1"/>
    </row>
    <row r="64" spans="1:11">
      <c r="A64" s="1">
        <v>137</v>
      </c>
      <c r="B64" s="182"/>
      <c r="C64" s="93"/>
      <c r="D64" s="158" t="str">
        <f>IF(C64="","",SUM($C$24:$C$59)+SUM(C$63:C64))</f>
        <v/>
      </c>
      <c r="E64" s="6"/>
      <c r="F64" s="2"/>
      <c r="G64" s="1">
        <v>37</v>
      </c>
      <c r="H64" s="182"/>
      <c r="I64" s="93"/>
      <c r="J64" s="159" t="str">
        <f>IF(I64="","",SUM($I$24:$I$59)+SUM(I$63:I64))</f>
        <v/>
      </c>
      <c r="K64" s="1"/>
    </row>
    <row r="65" spans="1:11">
      <c r="A65" s="1">
        <v>138</v>
      </c>
      <c r="B65" s="182"/>
      <c r="C65" s="93"/>
      <c r="D65" s="158" t="str">
        <f>IF(C65="","",SUM($C$24:$C$59)+SUM(C$63:C65))</f>
        <v/>
      </c>
      <c r="E65" s="6"/>
      <c r="F65" s="2"/>
      <c r="G65" s="1">
        <v>38</v>
      </c>
      <c r="H65" s="182"/>
      <c r="I65" s="93"/>
      <c r="J65" s="159" t="str">
        <f>IF(I65="","",SUM($I$24:$I$59)+SUM(I$63:I65))</f>
        <v/>
      </c>
      <c r="K65" s="1"/>
    </row>
    <row r="66" spans="1:11">
      <c r="A66" s="1">
        <v>139</v>
      </c>
      <c r="B66" s="182"/>
      <c r="C66" s="93"/>
      <c r="D66" s="158" t="str">
        <f>IF(C66="","",SUM($C$24:$C$59)+SUM(C$63:C66))</f>
        <v/>
      </c>
      <c r="E66" s="6"/>
      <c r="F66" s="2"/>
      <c r="G66" s="1">
        <v>39</v>
      </c>
      <c r="H66" s="182"/>
      <c r="I66" s="93"/>
      <c r="J66" s="159" t="str">
        <f>IF(I66="","",SUM($I$24:$I$59)+SUM(I$63:I66))</f>
        <v/>
      </c>
      <c r="K66" s="1"/>
    </row>
    <row r="67" spans="1:11">
      <c r="A67" s="1">
        <v>140</v>
      </c>
      <c r="B67" s="182"/>
      <c r="C67" s="93"/>
      <c r="D67" s="158" t="str">
        <f>IF(C67="","",SUM($C$24:$C$59)+SUM(C$63:C67))</f>
        <v/>
      </c>
      <c r="E67" s="6"/>
      <c r="F67" s="2"/>
      <c r="G67" s="1">
        <v>40</v>
      </c>
      <c r="H67" s="182"/>
      <c r="I67" s="93"/>
      <c r="J67" s="159" t="str">
        <f>IF(I67="","",SUM($I$24:$I$59)+SUM(I$63:I67))</f>
        <v/>
      </c>
      <c r="K67" s="1"/>
    </row>
    <row r="68" spans="1:11">
      <c r="A68" s="1">
        <v>141</v>
      </c>
      <c r="B68" s="182"/>
      <c r="C68" s="93"/>
      <c r="D68" s="158" t="str">
        <f>IF(C68="","",SUM($C$24:$C$59)+SUM(C$63:C68))</f>
        <v/>
      </c>
      <c r="E68" s="6"/>
      <c r="F68" s="2"/>
      <c r="G68" s="1">
        <v>41</v>
      </c>
      <c r="H68" s="182"/>
      <c r="I68" s="93"/>
      <c r="J68" s="159" t="str">
        <f>IF(I68="","",SUM($I$24:$I$59)+SUM(I$63:I68))</f>
        <v/>
      </c>
      <c r="K68" s="1"/>
    </row>
    <row r="69" spans="1:11">
      <c r="A69" s="1">
        <v>142</v>
      </c>
      <c r="B69" s="182"/>
      <c r="C69" s="93"/>
      <c r="D69" s="158" t="str">
        <f>IF(C69="","",SUM($C$24:$C$59)+SUM(C$63:C69))</f>
        <v/>
      </c>
      <c r="E69" s="6"/>
      <c r="F69" s="2"/>
      <c r="G69" s="1">
        <v>42</v>
      </c>
      <c r="H69" s="182"/>
      <c r="I69" s="93"/>
      <c r="J69" s="159" t="str">
        <f>IF(I69="","",SUM($I$24:$I$59)+SUM(I$63:I69))</f>
        <v/>
      </c>
      <c r="K69" s="1"/>
    </row>
    <row r="70" spans="1:11">
      <c r="A70" s="1">
        <v>143</v>
      </c>
      <c r="B70" s="182"/>
      <c r="C70" s="93"/>
      <c r="D70" s="158" t="str">
        <f>IF(C70="","",SUM($C$24:$C$59)+SUM(C$63:C70))</f>
        <v/>
      </c>
      <c r="E70" s="6"/>
      <c r="F70" s="2"/>
      <c r="G70" s="1">
        <v>43</v>
      </c>
      <c r="H70" s="182"/>
      <c r="I70" s="93"/>
      <c r="J70" s="159" t="str">
        <f>IF(I70="","",SUM($I$24:$I$59)+SUM(I$63:I70))</f>
        <v/>
      </c>
      <c r="K70" s="1"/>
    </row>
    <row r="71" spans="1:11">
      <c r="A71" s="1">
        <v>144</v>
      </c>
      <c r="B71" s="182"/>
      <c r="C71" s="93"/>
      <c r="D71" s="158" t="str">
        <f>IF(C71="","",SUM($C$24:$C$59)+SUM(C$63:C71))</f>
        <v/>
      </c>
      <c r="E71" s="6"/>
      <c r="F71" s="2"/>
      <c r="G71" s="1">
        <v>44</v>
      </c>
      <c r="H71" s="181"/>
      <c r="I71" s="180"/>
      <c r="J71" s="159" t="str">
        <f>IF(I71="","",SUM($I$24:$I$59)+SUM(I$63:I71))</f>
        <v/>
      </c>
      <c r="K71" s="1"/>
    </row>
    <row r="72" spans="1:11">
      <c r="A72" s="1">
        <v>145</v>
      </c>
      <c r="B72" s="182"/>
      <c r="C72" s="93"/>
      <c r="D72" s="158" t="str">
        <f>IF(C72="","",SUM($C$24:$C$59)+SUM(C$63:C72))</f>
        <v/>
      </c>
      <c r="E72" s="6"/>
      <c r="F72" s="2"/>
      <c r="G72" s="1">
        <v>45</v>
      </c>
      <c r="H72" s="181"/>
      <c r="I72" s="180"/>
      <c r="J72" s="159" t="str">
        <f>IF(I72="","",SUM($I$24:$I$59)+SUM(I$63:I72))</f>
        <v/>
      </c>
      <c r="K72" s="1"/>
    </row>
    <row r="73" spans="1:11">
      <c r="A73" s="1">
        <v>146</v>
      </c>
      <c r="B73" s="182"/>
      <c r="C73" s="93"/>
      <c r="D73" s="158" t="str">
        <f>IF(C73="","",SUM($C$24:$C$59)+SUM(C$63:C73))</f>
        <v/>
      </c>
      <c r="E73" s="6"/>
      <c r="F73" s="2"/>
      <c r="G73" s="1">
        <v>46</v>
      </c>
      <c r="H73" s="181"/>
      <c r="I73" s="180"/>
      <c r="J73" s="159" t="str">
        <f>IF(I73="","",SUM($I$24:$I$59)+SUM(I$63:I73))</f>
        <v/>
      </c>
      <c r="K73" s="1"/>
    </row>
    <row r="74" spans="1:11">
      <c r="A74" s="1">
        <v>147</v>
      </c>
      <c r="B74" s="182"/>
      <c r="C74" s="93"/>
      <c r="D74" s="158" t="str">
        <f>IF(C74="","",SUM($C$24:$C$59)+SUM(C$63:C74))</f>
        <v/>
      </c>
      <c r="E74" s="6"/>
      <c r="F74" s="2"/>
      <c r="G74" s="1">
        <v>47</v>
      </c>
      <c r="H74" s="181"/>
      <c r="I74" s="180"/>
      <c r="J74" s="159" t="str">
        <f>IF(I74="","",SUM($I$24:$I$59)+SUM(I$63:I74))</f>
        <v/>
      </c>
      <c r="K74" s="1"/>
    </row>
    <row r="75" spans="1:11">
      <c r="A75" s="1">
        <v>148</v>
      </c>
      <c r="B75" s="182"/>
      <c r="C75" s="93"/>
      <c r="D75" s="158" t="str">
        <f>IF(C75="","",SUM($C$24:$C$59)+SUM(C$63:C75))</f>
        <v/>
      </c>
      <c r="E75" s="6"/>
      <c r="F75" s="2"/>
      <c r="G75" s="1">
        <v>48</v>
      </c>
      <c r="H75" s="181"/>
      <c r="I75" s="180"/>
      <c r="J75" s="159" t="str">
        <f>IF(I75="","",SUM($I$24:$I$59)+SUM(I$63:I75))</f>
        <v/>
      </c>
      <c r="K75" s="1"/>
    </row>
    <row r="76" spans="1:11">
      <c r="A76" s="1">
        <v>149</v>
      </c>
      <c r="B76" s="182"/>
      <c r="C76" s="93"/>
      <c r="D76" s="158" t="str">
        <f>IF(C76="","",SUM($C$24:$C$59)+SUM(C$63:C76))</f>
        <v/>
      </c>
      <c r="E76" s="6"/>
      <c r="F76" s="2"/>
      <c r="G76" s="1">
        <v>49</v>
      </c>
      <c r="H76" s="181"/>
      <c r="I76" s="180"/>
      <c r="J76" s="159" t="str">
        <f>IF(I76="","",SUM($I$24:$I$59)+SUM(I$63:I76))</f>
        <v/>
      </c>
      <c r="K76" s="1"/>
    </row>
    <row r="77" spans="1:11">
      <c r="A77" s="1">
        <v>150</v>
      </c>
      <c r="B77" s="182"/>
      <c r="C77" s="93"/>
      <c r="D77" s="158" t="str">
        <f>IF(C77="","",SUM($C$24:$C$59)+SUM(C$63:C77))</f>
        <v/>
      </c>
      <c r="E77" s="6"/>
      <c r="F77" s="2"/>
      <c r="G77" s="1">
        <v>50</v>
      </c>
      <c r="H77" s="181"/>
      <c r="I77" s="180"/>
      <c r="J77" s="159" t="str">
        <f>IF(I77="","",SUM($I$24:$I$59)+SUM(I$63:I77))</f>
        <v/>
      </c>
      <c r="K77" s="1"/>
    </row>
    <row r="78" spans="1:11">
      <c r="A78" s="1">
        <v>151</v>
      </c>
      <c r="B78" s="182"/>
      <c r="C78" s="93"/>
      <c r="D78" s="158" t="str">
        <f>IF(C78="","",SUM($C$24:$C$59)+SUM(C$63:C78))</f>
        <v/>
      </c>
      <c r="E78" s="6"/>
      <c r="F78" s="2"/>
      <c r="G78" s="1">
        <v>51</v>
      </c>
      <c r="H78" s="181"/>
      <c r="I78" s="180"/>
      <c r="J78" s="159" t="str">
        <f>IF(I78="","",SUM($I$24:$I$59)+SUM(I$63:I78))</f>
        <v/>
      </c>
      <c r="K78" s="1"/>
    </row>
    <row r="79" spans="1:11">
      <c r="A79" s="1">
        <v>152</v>
      </c>
      <c r="B79" s="182"/>
      <c r="C79" s="93"/>
      <c r="D79" s="158" t="str">
        <f>IF(C79="","",SUM($C$24:$C$59)+SUM(C$63:C79))</f>
        <v/>
      </c>
      <c r="E79" s="6"/>
      <c r="F79" s="2"/>
      <c r="G79" s="1">
        <v>52</v>
      </c>
      <c r="H79" s="181"/>
      <c r="I79" s="180"/>
      <c r="J79" s="159" t="str">
        <f>IF(I79="","",SUM($I$24:$I$59)+SUM(I$63:I79))</f>
        <v/>
      </c>
      <c r="K79" s="1"/>
    </row>
    <row r="80" spans="1:11">
      <c r="A80" s="1">
        <v>153</v>
      </c>
      <c r="B80" s="182"/>
      <c r="C80" s="93"/>
      <c r="D80" s="158" t="str">
        <f>IF(C80="","",SUM($C$24:$C$59)+SUM(C$63:C80))</f>
        <v/>
      </c>
      <c r="E80" s="6"/>
      <c r="F80" s="2"/>
      <c r="G80" s="1">
        <v>53</v>
      </c>
      <c r="H80" s="181"/>
      <c r="I80" s="180"/>
      <c r="J80" s="159" t="str">
        <f>IF(I80="","",SUM($I$24:$I$59)+SUM(I$63:I80))</f>
        <v/>
      </c>
      <c r="K80" s="1"/>
    </row>
    <row r="81" spans="1:11">
      <c r="A81" s="1">
        <v>154</v>
      </c>
      <c r="B81" s="182"/>
      <c r="C81" s="93"/>
      <c r="D81" s="158" t="str">
        <f>IF(C81="","",SUM($C$24:$C$59)+SUM(C$63:C81))</f>
        <v/>
      </c>
      <c r="E81" s="6"/>
      <c r="F81" s="2"/>
      <c r="G81" s="1">
        <v>54</v>
      </c>
      <c r="H81" s="181"/>
      <c r="I81" s="180"/>
      <c r="J81" s="159" t="str">
        <f>IF(I81="","",SUM($I$24:$I$59)+SUM(I$63:I81))</f>
        <v/>
      </c>
      <c r="K81" s="1"/>
    </row>
    <row r="82" spans="1:11">
      <c r="A82" s="1">
        <v>155</v>
      </c>
      <c r="B82" s="182"/>
      <c r="C82" s="93"/>
      <c r="D82" s="158" t="str">
        <f>IF(C82="","",SUM($C$24:$C$59)+SUM(C$63:C82))</f>
        <v/>
      </c>
      <c r="E82" s="6"/>
      <c r="F82" s="2"/>
      <c r="G82" s="1">
        <v>55</v>
      </c>
      <c r="H82" s="181"/>
      <c r="I82" s="180"/>
      <c r="J82" s="159" t="str">
        <f>IF(I82="","",SUM($I$24:$I$59)+SUM(I$63:I82))</f>
        <v/>
      </c>
      <c r="K82" s="1"/>
    </row>
    <row r="83" spans="1:11">
      <c r="A83" s="1">
        <v>156</v>
      </c>
      <c r="B83" s="182"/>
      <c r="C83" s="93"/>
      <c r="D83" s="158" t="str">
        <f>IF(C83="","",SUM($C$24:$C$59)+SUM(C$63:C83))</f>
        <v/>
      </c>
      <c r="E83" s="6"/>
      <c r="F83" s="2"/>
      <c r="G83" s="1">
        <v>56</v>
      </c>
      <c r="H83" s="181"/>
      <c r="I83" s="180"/>
      <c r="J83" s="159" t="str">
        <f>IF(I83="","",SUM($I$24:$I$59)+SUM(I$63:I83))</f>
        <v/>
      </c>
      <c r="K83" s="1"/>
    </row>
    <row r="84" spans="1:11">
      <c r="A84" s="1">
        <v>157</v>
      </c>
      <c r="B84" s="182"/>
      <c r="C84" s="93"/>
      <c r="D84" s="158" t="str">
        <f>IF(C84="","",SUM($C$24:$C$59)+SUM(C$63:C84))</f>
        <v/>
      </c>
      <c r="E84" s="1"/>
      <c r="G84" s="1">
        <v>57</v>
      </c>
      <c r="H84" s="182"/>
      <c r="I84" s="93"/>
      <c r="J84" s="159" t="str">
        <f>IF(I84="","",SUM($I$24:$I$59)+SUM(I$63:I84))</f>
        <v/>
      </c>
      <c r="K84" s="1"/>
    </row>
    <row r="85" spans="1:11">
      <c r="A85" s="1">
        <v>158</v>
      </c>
      <c r="B85" s="182"/>
      <c r="C85" s="93"/>
      <c r="D85" s="158" t="str">
        <f>IF(C85="","",SUM($C$24:$C$59)+SUM(C$63:C85))</f>
        <v/>
      </c>
      <c r="E85" s="1"/>
      <c r="G85" s="1">
        <v>58</v>
      </c>
      <c r="H85" s="182"/>
      <c r="I85" s="93"/>
      <c r="J85" s="159" t="str">
        <f>IF(I85="","",SUM($I$24:$I$59)+SUM(I$63:I85))</f>
        <v/>
      </c>
      <c r="K85" s="1"/>
    </row>
    <row r="86" spans="1:11">
      <c r="A86" s="1">
        <v>159</v>
      </c>
      <c r="B86" s="182"/>
      <c r="C86" s="93"/>
      <c r="D86" s="158" t="str">
        <f>IF(C86="","",SUM($C$24:$C$59)+SUM(C$63:C86))</f>
        <v/>
      </c>
      <c r="E86" s="1"/>
      <c r="G86" s="1">
        <v>59</v>
      </c>
      <c r="H86" s="182"/>
      <c r="I86" s="93"/>
      <c r="J86" s="159" t="str">
        <f>IF(I86="","",SUM($I$24:$I$59)+SUM(I$63:I86))</f>
        <v/>
      </c>
      <c r="K86" s="1"/>
    </row>
    <row r="87" spans="1:11">
      <c r="A87" s="1">
        <v>160</v>
      </c>
      <c r="B87" s="182"/>
      <c r="C87" s="93"/>
      <c r="D87" s="158" t="str">
        <f>IF(C87="","",SUM($C$24:$C$59)+SUM(C$63:C87))</f>
        <v/>
      </c>
      <c r="E87" s="1"/>
      <c r="G87" s="1">
        <v>60</v>
      </c>
      <c r="H87" s="182"/>
      <c r="I87" s="93"/>
      <c r="J87" s="159" t="str">
        <f>IF(I87="","",SUM($I$24:$I$59)+SUM(I$63:I87))</f>
        <v/>
      </c>
      <c r="K87" s="1"/>
    </row>
    <row r="88" spans="1:11">
      <c r="A88" s="1">
        <v>161</v>
      </c>
      <c r="B88" s="182"/>
      <c r="C88" s="93"/>
      <c r="D88" s="158" t="str">
        <f>IF(C88="","",SUM($C$24:$C$59)+SUM(C$63:C88))</f>
        <v/>
      </c>
      <c r="E88" s="1"/>
      <c r="G88" s="1">
        <v>61</v>
      </c>
      <c r="H88" s="182"/>
      <c r="I88" s="93"/>
      <c r="J88" s="159" t="str">
        <f>IF(I88="","",SUM($I$24:$I$59)+SUM(I$63:I88))</f>
        <v/>
      </c>
      <c r="K88" s="1"/>
    </row>
    <row r="89" spans="1:11">
      <c r="A89" s="1">
        <v>162</v>
      </c>
      <c r="B89" s="182"/>
      <c r="C89" s="93"/>
      <c r="D89" s="158" t="str">
        <f>IF(C89="","",SUM($C$24:$C$59)+SUM(C$63:C89))</f>
        <v/>
      </c>
      <c r="E89" s="1"/>
      <c r="G89" s="1">
        <v>62</v>
      </c>
      <c r="H89" s="182"/>
      <c r="I89" s="93"/>
      <c r="J89" s="159" t="str">
        <f>IF(I89="","",SUM($I$24:$I$59)+SUM(I$63:I89))</f>
        <v/>
      </c>
      <c r="K89" s="1"/>
    </row>
    <row r="90" spans="1:11">
      <c r="A90" s="1">
        <v>163</v>
      </c>
      <c r="B90" s="182"/>
      <c r="C90" s="93"/>
      <c r="D90" s="158" t="str">
        <f>IF(C90="","",SUM($C$24:$C$59)+SUM(C$63:C90))</f>
        <v/>
      </c>
      <c r="E90" s="1"/>
      <c r="G90" s="1">
        <v>63</v>
      </c>
      <c r="H90" s="182"/>
      <c r="I90" s="93"/>
      <c r="J90" s="159" t="str">
        <f>IF(I90="","",SUM($I$24:$I$59)+SUM(I$63:I90))</f>
        <v/>
      </c>
      <c r="K90" s="1"/>
    </row>
    <row r="91" spans="1:11">
      <c r="A91" s="1">
        <v>164</v>
      </c>
      <c r="B91" s="182"/>
      <c r="C91" s="93"/>
      <c r="D91" s="158" t="str">
        <f>IF(C91="","",SUM($C$24:$C$59)+SUM(C$63:C91))</f>
        <v/>
      </c>
      <c r="E91" s="1"/>
      <c r="G91" s="1">
        <v>64</v>
      </c>
      <c r="H91" s="182"/>
      <c r="I91" s="93"/>
      <c r="J91" s="159" t="str">
        <f>IF(I91="","",SUM($I$24:$I$59)+SUM(I$63:I91))</f>
        <v/>
      </c>
      <c r="K91" s="1"/>
    </row>
    <row r="92" spans="1:11">
      <c r="A92" s="1">
        <v>165</v>
      </c>
      <c r="B92" s="182"/>
      <c r="C92" s="93"/>
      <c r="D92" s="158" t="str">
        <f>IF(C92="","",SUM($C$24:$C$59)+SUM(C$63:C92))</f>
        <v/>
      </c>
      <c r="E92" s="1"/>
      <c r="G92" s="1">
        <v>65</v>
      </c>
      <c r="H92" s="182"/>
      <c r="I92" s="93"/>
      <c r="J92" s="159" t="str">
        <f>IF(I92="","",SUM($I$24:$I$59)+SUM(I$63:I92))</f>
        <v/>
      </c>
      <c r="K92" s="1"/>
    </row>
    <row r="93" spans="1:11">
      <c r="A93" s="1">
        <v>166</v>
      </c>
      <c r="B93" s="182"/>
      <c r="C93" s="93"/>
      <c r="D93" s="158" t="str">
        <f>IF(C93="","",SUM($C$24:$C$59)+SUM(C$63:C93))</f>
        <v/>
      </c>
      <c r="E93" s="1"/>
      <c r="G93" s="1">
        <v>66</v>
      </c>
      <c r="H93" s="182"/>
      <c r="I93" s="93"/>
      <c r="J93" s="159" t="str">
        <f>IF(I93="","",SUM($I$24:$I$59)+SUM(I$63:I93))</f>
        <v/>
      </c>
      <c r="K93" s="1"/>
    </row>
    <row r="94" spans="1:11">
      <c r="A94" s="1">
        <v>167</v>
      </c>
      <c r="B94" s="182"/>
      <c r="C94" s="93"/>
      <c r="D94" s="158" t="str">
        <f>IF(C94="","",SUM($C$24:$C$59)+SUM(C$63:C94))</f>
        <v/>
      </c>
      <c r="E94" s="1"/>
      <c r="G94" s="1">
        <v>67</v>
      </c>
      <c r="H94" s="182"/>
      <c r="I94" s="93"/>
      <c r="J94" s="159" t="str">
        <f>IF(I94="","",SUM($I$24:$I$59)+SUM(I$63:I94))</f>
        <v/>
      </c>
      <c r="K94" s="1"/>
    </row>
    <row r="95" spans="1:11">
      <c r="A95" s="1">
        <v>168</v>
      </c>
      <c r="B95" s="182"/>
      <c r="C95" s="93"/>
      <c r="D95" s="158" t="str">
        <f>IF(C95="","",SUM($C$24:$C$59)+SUM(C$63:C95))</f>
        <v/>
      </c>
      <c r="E95" s="1"/>
      <c r="G95" s="1">
        <v>68</v>
      </c>
      <c r="H95" s="182"/>
      <c r="I95" s="93"/>
      <c r="J95" s="159" t="str">
        <f>IF(I95="","",SUM($I$24:$I$59)+SUM(I$63:I95))</f>
        <v/>
      </c>
      <c r="K95" s="1"/>
    </row>
    <row r="96" spans="1:11">
      <c r="A96" s="1">
        <v>169</v>
      </c>
      <c r="B96" s="182"/>
      <c r="C96" s="93"/>
      <c r="D96" s="158" t="str">
        <f>IF(C96="","",SUM($C$24:$C$59)+SUM(C$63:C96))</f>
        <v/>
      </c>
      <c r="E96" s="1"/>
      <c r="G96" s="1">
        <v>69</v>
      </c>
      <c r="H96" s="182"/>
      <c r="I96" s="93"/>
      <c r="J96" s="159" t="str">
        <f>IF(I96="","",SUM($I$24:$I$59)+SUM(I$63:I96))</f>
        <v/>
      </c>
      <c r="K96" s="1"/>
    </row>
    <row r="97" spans="1:11">
      <c r="A97" s="1">
        <v>170</v>
      </c>
      <c r="B97" s="182"/>
      <c r="C97" s="93"/>
      <c r="D97" s="158" t="str">
        <f>IF(C97="","",SUM($C$24:$C$59)+SUM(C$63:C97))</f>
        <v/>
      </c>
      <c r="E97" s="1"/>
      <c r="G97" s="1">
        <v>70</v>
      </c>
      <c r="H97" s="182"/>
      <c r="I97" s="93"/>
      <c r="J97" s="159" t="str">
        <f>IF(I97="","",SUM($I$24:$I$59)+SUM(I$63:I97))</f>
        <v/>
      </c>
      <c r="K97" s="1"/>
    </row>
    <row r="98" spans="1:11">
      <c r="A98" s="1">
        <v>171</v>
      </c>
      <c r="B98" s="182"/>
      <c r="C98" s="93"/>
      <c r="D98" s="158" t="str">
        <f>IF(C98="","",SUM($C$24:$C$59)+SUM(C$63:C98))</f>
        <v/>
      </c>
      <c r="E98" s="1"/>
      <c r="G98" s="1">
        <v>71</v>
      </c>
      <c r="H98" s="182"/>
      <c r="I98" s="93"/>
      <c r="J98" s="159" t="str">
        <f>IF(I98="","",SUM($I$24:$I$59)+SUM(I$63:I98))</f>
        <v/>
      </c>
      <c r="K98" s="1"/>
    </row>
    <row r="99" spans="1:11">
      <c r="A99" s="1">
        <v>172</v>
      </c>
      <c r="B99" s="182"/>
      <c r="C99" s="93"/>
      <c r="D99" s="158" t="str">
        <f>IF(C99="","",SUM($C$24:$C$59)+SUM(C$63:C99))</f>
        <v/>
      </c>
      <c r="E99" s="6"/>
      <c r="F99" s="2"/>
      <c r="G99" s="1">
        <v>72</v>
      </c>
      <c r="H99" s="181"/>
      <c r="I99" s="180"/>
      <c r="J99" s="159" t="str">
        <f>IF(I99="","",SUM($I$24:$I$59)+SUM(I$63:I99))</f>
        <v/>
      </c>
      <c r="K99" s="1"/>
    </row>
    <row r="100" spans="1:11">
      <c r="A100" s="1">
        <v>173</v>
      </c>
      <c r="B100" s="182"/>
      <c r="C100" s="93"/>
      <c r="D100" s="158" t="str">
        <f>IF(C100="","",SUM($C$24:$C$59)+SUM(C$63:C100))</f>
        <v/>
      </c>
      <c r="E100" s="1"/>
      <c r="G100" s="1">
        <v>73</v>
      </c>
      <c r="H100" s="182"/>
      <c r="I100" s="93"/>
      <c r="J100" s="159" t="str">
        <f>IF(I100="","",SUM($I$24:$I$59)+SUM(I$63:I100))</f>
        <v/>
      </c>
      <c r="K100" s="1"/>
    </row>
    <row r="101" spans="1:11">
      <c r="A101" s="1">
        <v>174</v>
      </c>
      <c r="B101" s="182"/>
      <c r="C101" s="93"/>
      <c r="D101" s="158" t="str">
        <f>IF(C101="","",SUM($C$24:$C$59)+SUM(C$63:C101))</f>
        <v/>
      </c>
      <c r="E101" s="1"/>
      <c r="G101" s="1">
        <v>74</v>
      </c>
      <c r="H101" s="182"/>
      <c r="I101" s="93"/>
      <c r="J101" s="159" t="str">
        <f>IF(I101="","",SUM($I$24:$I$59)+SUM(I$63:I101))</f>
        <v/>
      </c>
      <c r="K101" s="1"/>
    </row>
    <row r="102" spans="1:11">
      <c r="A102" s="1">
        <v>175</v>
      </c>
      <c r="B102" s="182"/>
      <c r="C102" s="93"/>
      <c r="D102" s="158" t="str">
        <f>IF(C102="","",SUM($C$24:$C$59)+SUM(C$63:C102))</f>
        <v/>
      </c>
      <c r="E102" s="1"/>
      <c r="G102" s="1">
        <v>75</v>
      </c>
      <c r="H102" s="182"/>
      <c r="I102" s="93"/>
      <c r="J102" s="159" t="str">
        <f>IF(I102="","",SUM($I$24:$I$59)+SUM(I$63:I102))</f>
        <v/>
      </c>
      <c r="K102" s="1"/>
    </row>
    <row r="103" spans="1:11">
      <c r="A103" s="1">
        <v>176</v>
      </c>
      <c r="B103" s="182"/>
      <c r="C103" s="93"/>
      <c r="D103" s="158" t="str">
        <f>IF(C103="","",SUM($C$24:$C$59)+SUM(C$63:C103))</f>
        <v/>
      </c>
      <c r="E103" s="1"/>
      <c r="G103" s="1">
        <v>76</v>
      </c>
      <c r="H103" s="182"/>
      <c r="I103" s="93"/>
      <c r="J103" s="159" t="str">
        <f>IF(I103="","",SUM($I$24:$I$59)+SUM(I$63:I103))</f>
        <v/>
      </c>
      <c r="K103" s="1"/>
    </row>
    <row r="104" spans="1:11">
      <c r="A104" s="1">
        <v>177</v>
      </c>
      <c r="B104" s="182"/>
      <c r="C104" s="93"/>
      <c r="D104" s="158" t="str">
        <f>IF(C104="","",SUM($C$24:$C$59)+SUM(C$63:C104))</f>
        <v/>
      </c>
      <c r="E104" s="1"/>
      <c r="G104" s="1">
        <v>77</v>
      </c>
      <c r="H104" s="182"/>
      <c r="I104" s="93"/>
      <c r="J104" s="159" t="str">
        <f>IF(I104="","",SUM($I$24:$I$59)+SUM(I$63:I104))</f>
        <v/>
      </c>
      <c r="K104" s="1"/>
    </row>
    <row r="105" spans="1:11">
      <c r="A105" s="1">
        <v>178</v>
      </c>
      <c r="B105" s="182"/>
      <c r="C105" s="93"/>
      <c r="D105" s="158" t="str">
        <f>IF(C105="","",SUM($C$24:$C$59)+SUM(C$63:C105))</f>
        <v/>
      </c>
      <c r="E105" s="1"/>
      <c r="G105" s="1">
        <v>78</v>
      </c>
      <c r="H105" s="182"/>
      <c r="I105" s="93"/>
      <c r="J105" s="159" t="str">
        <f>IF(I105="","",SUM($I$24:$I$59)+SUM(I$63:I105))</f>
        <v/>
      </c>
      <c r="K105" s="1"/>
    </row>
    <row r="106" spans="1:11">
      <c r="A106" s="1">
        <v>179</v>
      </c>
      <c r="B106" s="182"/>
      <c r="C106" s="93"/>
      <c r="D106" s="158" t="str">
        <f>IF(C106="","",SUM($C$24:$C$59)+SUM(C$63:C106))</f>
        <v/>
      </c>
      <c r="E106" s="1"/>
      <c r="G106" s="1">
        <v>79</v>
      </c>
      <c r="H106" s="182"/>
      <c r="I106" s="93"/>
      <c r="J106" s="159" t="str">
        <f>IF(I106="","",SUM($I$24:$I$59)+SUM(I$63:I106))</f>
        <v/>
      </c>
      <c r="K106" s="1"/>
    </row>
    <row r="107" spans="1:11">
      <c r="A107" s="1">
        <v>180</v>
      </c>
      <c r="B107" s="182"/>
      <c r="C107" s="93"/>
      <c r="D107" s="158" t="str">
        <f>IF(C107="","",SUM($C$24:$C$59)+SUM(C$63:C107))</f>
        <v/>
      </c>
      <c r="E107" s="1"/>
      <c r="G107" s="1">
        <v>80</v>
      </c>
      <c r="H107" s="182"/>
      <c r="I107" s="93"/>
      <c r="J107" s="159" t="str">
        <f>IF(I107="","",SUM($I$24:$I$59)+SUM(I$63:I107))</f>
        <v/>
      </c>
      <c r="K107" s="1"/>
    </row>
    <row r="108" spans="1:11">
      <c r="A108" s="1">
        <v>181</v>
      </c>
      <c r="B108" s="182"/>
      <c r="C108" s="93"/>
      <c r="D108" s="158" t="str">
        <f>IF(C108="","",SUM($C$24:$C$59)+SUM(C$63:C108))</f>
        <v/>
      </c>
      <c r="E108" s="1"/>
      <c r="G108" s="1">
        <v>81</v>
      </c>
      <c r="H108" s="182"/>
      <c r="I108" s="93"/>
      <c r="J108" s="159" t="str">
        <f>IF(I108="","",SUM($I$24:$I$59)+SUM(I$63:I108))</f>
        <v/>
      </c>
      <c r="K108" s="1"/>
    </row>
    <row r="109" spans="1:11">
      <c r="A109" s="1">
        <v>182</v>
      </c>
      <c r="B109" s="182"/>
      <c r="C109" s="93"/>
      <c r="D109" s="158" t="str">
        <f>IF(C109="","",SUM($C$24:$C$59)+SUM(C$63:C109))</f>
        <v/>
      </c>
      <c r="E109" s="1"/>
      <c r="G109" s="1">
        <v>82</v>
      </c>
      <c r="H109" s="182"/>
      <c r="I109" s="93"/>
      <c r="J109" s="159" t="str">
        <f>IF(I109="","",SUM($I$24:$I$59)+SUM(I$63:I109))</f>
        <v/>
      </c>
      <c r="K109" s="1"/>
    </row>
    <row r="110" spans="1:11">
      <c r="A110" s="1">
        <v>183</v>
      </c>
      <c r="B110" s="182"/>
      <c r="C110" s="93"/>
      <c r="D110" s="158" t="str">
        <f>IF(C110="","",SUM($C$24:$C$59)+SUM(C$63:C110))</f>
        <v/>
      </c>
      <c r="E110" s="1"/>
      <c r="G110" s="1">
        <v>83</v>
      </c>
      <c r="H110" s="182"/>
      <c r="I110" s="93"/>
      <c r="J110" s="159" t="str">
        <f>IF(I110="","",SUM($I$24:$I$59)+SUM(I$63:I110))</f>
        <v/>
      </c>
      <c r="K110" s="1"/>
    </row>
    <row r="111" spans="1:11">
      <c r="A111" s="1">
        <v>184</v>
      </c>
      <c r="B111" s="182"/>
      <c r="C111" s="93"/>
      <c r="D111" s="158" t="str">
        <f>IF(C111="","",SUM($C$24:$C$59)+SUM(C$63:C111))</f>
        <v/>
      </c>
      <c r="E111" s="1"/>
      <c r="G111" s="1">
        <v>84</v>
      </c>
      <c r="H111" s="182"/>
      <c r="I111" s="93"/>
      <c r="J111" s="159" t="str">
        <f>IF(I111="","",SUM($I$24:$I$59)+SUM(I$63:I111))</f>
        <v/>
      </c>
      <c r="K111" s="1"/>
    </row>
    <row r="112" spans="1:11">
      <c r="A112" s="1">
        <v>185</v>
      </c>
      <c r="B112" s="182"/>
      <c r="C112" s="93"/>
      <c r="D112" s="158" t="str">
        <f>IF(C112="","",SUM($C$24:$C$59)+SUM(C$63:C112))</f>
        <v/>
      </c>
      <c r="E112" s="1"/>
      <c r="G112" s="1">
        <v>85</v>
      </c>
      <c r="H112" s="182"/>
      <c r="I112" s="93"/>
      <c r="J112" s="159" t="str">
        <f>IF(I112="","",SUM($I$24:$I$59)+SUM(I$63:I112))</f>
        <v/>
      </c>
      <c r="K112" s="1"/>
    </row>
    <row r="113" spans="1:11">
      <c r="A113" s="1">
        <v>186</v>
      </c>
      <c r="B113" s="182"/>
      <c r="C113" s="93"/>
      <c r="D113" s="158" t="str">
        <f>IF(C113="","",SUM($C$24:$C$59)+SUM(C$63:C113))</f>
        <v/>
      </c>
      <c r="E113" s="1"/>
      <c r="G113" s="1">
        <v>86</v>
      </c>
      <c r="H113" s="182"/>
      <c r="I113" s="93"/>
      <c r="J113" s="159" t="str">
        <f>IF(I113="","",SUM($I$24:$I$59)+SUM(I$63:I113))</f>
        <v/>
      </c>
      <c r="K113" s="1"/>
    </row>
    <row r="114" spans="1:11">
      <c r="A114" s="1">
        <v>187</v>
      </c>
      <c r="B114" s="182"/>
      <c r="C114" s="93"/>
      <c r="D114" s="158" t="str">
        <f>IF(C114="","",SUM($C$24:$C$59)+SUM(C$63:C114))</f>
        <v/>
      </c>
      <c r="E114" s="1"/>
      <c r="G114" s="1">
        <v>87</v>
      </c>
      <c r="H114" s="182"/>
      <c r="I114" s="93"/>
      <c r="J114" s="159" t="str">
        <f>IF(I114="","",SUM($I$24:$I$59)+SUM(I$63:I114))</f>
        <v/>
      </c>
      <c r="K114" s="1"/>
    </row>
    <row r="115" spans="1:11">
      <c r="A115" s="1">
        <v>188</v>
      </c>
      <c r="B115" s="182"/>
      <c r="C115" s="93"/>
      <c r="D115" s="158" t="str">
        <f>IF(C115="","",SUM($C$24:$C$59)+SUM(C$63:C115))</f>
        <v/>
      </c>
      <c r="E115" s="1"/>
      <c r="G115" s="1">
        <v>88</v>
      </c>
      <c r="H115" s="182"/>
      <c r="I115" s="93"/>
      <c r="J115" s="159" t="str">
        <f>IF(I115="","",SUM($I$24:$I$59)+SUM(I$63:I115))</f>
        <v/>
      </c>
      <c r="K115" s="1"/>
    </row>
    <row r="116" spans="1:11">
      <c r="A116" s="1">
        <v>190</v>
      </c>
      <c r="B116" s="182"/>
      <c r="C116" s="93"/>
      <c r="D116" s="158" t="str">
        <f>IF(C116="","",SUM($C$24:$C$59)+SUM(C$63:C116))</f>
        <v/>
      </c>
      <c r="E116" s="1"/>
      <c r="G116" s="1">
        <v>89</v>
      </c>
      <c r="H116" s="182"/>
      <c r="I116" s="93"/>
      <c r="J116" s="159" t="str">
        <f>IF(I116="","",SUM($I$24:$I$59)+SUM(I$63:I116))</f>
        <v/>
      </c>
      <c r="K116" s="1"/>
    </row>
    <row r="117" spans="1:11">
      <c r="A117" s="1"/>
      <c r="B117" s="182"/>
      <c r="C117" s="93"/>
      <c r="D117" s="158"/>
      <c r="E117" s="1"/>
      <c r="G117" s="1">
        <v>90</v>
      </c>
      <c r="H117" s="182"/>
      <c r="I117" s="93"/>
      <c r="J117" s="159" t="str">
        <f>IF(I117="","",SUM($I$24:$I$59)+SUM(I$63:I117))</f>
        <v/>
      </c>
      <c r="K117" s="1"/>
    </row>
    <row r="118" spans="1:11">
      <c r="A118" s="1"/>
      <c r="B118" s="182"/>
      <c r="C118" s="93"/>
      <c r="D118" s="158"/>
      <c r="E118" s="1"/>
      <c r="G118" s="1"/>
      <c r="H118" s="182"/>
      <c r="I118" s="93"/>
      <c r="J118" s="159" t="str">
        <f>IF(I118="","",SUM(I$24:I118)+SUM(I$63,I118))</f>
        <v/>
      </c>
      <c r="K118" s="1"/>
    </row>
    <row r="119" spans="1:11">
      <c r="J119" s="183" t="str">
        <f>IF(I119="","",SUM(I$24:I119)+SUM(I$63,I119))</f>
        <v/>
      </c>
    </row>
    <row r="120" spans="1:11">
      <c r="J120" s="184" t="str">
        <f>IF(I120="","",SUM(I$24:I120)+SUM(I$63,I120))</f>
        <v/>
      </c>
    </row>
  </sheetData>
  <sheetProtection password="C93A" sheet="1" objects="1" scenarios="1"/>
  <protectedRanges>
    <protectedRange sqref="F19:K19" name="範囲2"/>
    <protectedRange sqref="D2:G4 D5:D16 D18:D19 I2 H14:J14 I18 B24:C59 H24:I59 B63:C118 H63:I118" name="範囲1"/>
  </protectedRanges>
  <mergeCells count="11">
    <mergeCell ref="D61:E61"/>
    <mergeCell ref="J61:K61"/>
    <mergeCell ref="D2:G2"/>
    <mergeCell ref="D3:G3"/>
    <mergeCell ref="D22:E22"/>
    <mergeCell ref="J22:K22"/>
    <mergeCell ref="B11:C11"/>
    <mergeCell ref="D4:E4"/>
    <mergeCell ref="F4:G4"/>
    <mergeCell ref="H14:J14"/>
    <mergeCell ref="F19:K19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blackAndWhite="1" r:id="rId1"/>
  <headerFooter>
    <oddHeader>&amp;L&amp;"ＭＳ 明朝,斜体"&amp;9各階の床面積を考慮した必要耐力の算出法【精算法】Ver1.00　　　P.&amp;P&amp;R&amp;"ＭＳ 明朝,斜体"&amp;9&amp;D   &amp;T</oddHeader>
    <oddFooter>&amp;R&amp;10石川県建築士事務所協会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61"/>
  <sheetViews>
    <sheetView view="pageBreakPreview" topLeftCell="A16" zoomScaleNormal="100" zoomScaleSheetLayoutView="100" workbookViewId="0">
      <selection activeCell="C41" sqref="C41"/>
    </sheetView>
  </sheetViews>
  <sheetFormatPr defaultRowHeight="12"/>
  <cols>
    <col min="1" max="1" width="4.25" style="8" customWidth="1"/>
    <col min="2" max="2" width="7.25" style="8" customWidth="1"/>
    <col min="3" max="4" width="6.5" style="8" customWidth="1"/>
    <col min="5" max="5" width="7.25" style="8" customWidth="1"/>
    <col min="6" max="6" width="6.625" style="8" customWidth="1"/>
    <col min="7" max="7" width="7.125" style="8" customWidth="1"/>
    <col min="8" max="8" width="7" style="8" customWidth="1"/>
    <col min="9" max="9" width="7.625" style="8" customWidth="1"/>
    <col min="10" max="10" width="8.5" style="8" customWidth="1"/>
    <col min="11" max="11" width="8.25" style="8" customWidth="1"/>
    <col min="12" max="12" width="7.125" style="8" customWidth="1"/>
    <col min="13" max="13" width="7.25" style="8" customWidth="1"/>
    <col min="14" max="14" width="9" style="8"/>
    <col min="15" max="15" width="17.25" style="8" customWidth="1"/>
    <col min="16" max="16" width="8.125" style="8" customWidth="1"/>
    <col min="17" max="17" width="7.375" style="8" customWidth="1"/>
    <col min="18" max="16384" width="9" style="8"/>
  </cols>
  <sheetData>
    <row r="1" spans="1:13">
      <c r="A1" s="8" t="s">
        <v>225</v>
      </c>
    </row>
    <row r="3" spans="1:13" ht="13.5" customHeight="1">
      <c r="A3" s="8" t="s">
        <v>56</v>
      </c>
      <c r="C3" s="8">
        <f>概要と通り!D5</f>
        <v>2</v>
      </c>
      <c r="D3" s="8" t="str">
        <f>IF(C3=1,"木造平屋建",IF(C3=2,"木造2階建","木造３階建"))</f>
        <v>木造2階建</v>
      </c>
      <c r="F3" s="200" t="s">
        <v>57</v>
      </c>
      <c r="G3" s="200"/>
      <c r="H3" s="156">
        <f>IF(C4=1,LOOKUP(C3,{1,2,3;1,2,3}),IF(C4=2,LOOKUP(C3,{1,2,3;4,5,6}),LOOKUP(C3,{1,2,3;7,8,9})))</f>
        <v>5</v>
      </c>
      <c r="I3" s="200" t="s">
        <v>230</v>
      </c>
      <c r="J3" s="200"/>
      <c r="L3" s="52" t="str">
        <f>IF(C3=2,"2階(1層目)","")</f>
        <v>2階(1層目)</v>
      </c>
      <c r="M3" s="16">
        <f>IF(C3=2,VLOOKUP(H3,$E$51:$H$59,2),"")</f>
        <v>2.6</v>
      </c>
    </row>
    <row r="4" spans="1:13">
      <c r="C4" s="8">
        <f>概要と通り!D6</f>
        <v>2</v>
      </c>
      <c r="D4" s="8" t="str">
        <f>IF(C4=1,"軽い建物",IF(C4=2,"重い建物","非常に重い建物"))</f>
        <v>重い建物</v>
      </c>
      <c r="L4" s="52" t="str">
        <f>IF(C3=2,"1階(2層目)","平屋(1層目)")</f>
        <v>1階(2層目)</v>
      </c>
      <c r="M4" s="16">
        <f>IF(C3=2,VLOOKUP(H3,$E$51:$H$59,3),VLOOKUP(H3,$E$51:$H$59,2))</f>
        <v>2</v>
      </c>
    </row>
    <row r="6" spans="1:13">
      <c r="A6" s="8" t="s">
        <v>14</v>
      </c>
    </row>
    <row r="7" spans="1:13" ht="15" customHeight="1">
      <c r="A7" s="70" t="s">
        <v>190</v>
      </c>
      <c r="B7" s="76" t="s">
        <v>79</v>
      </c>
      <c r="C7" s="76" t="s">
        <v>215</v>
      </c>
      <c r="D7" s="76" t="s">
        <v>216</v>
      </c>
      <c r="E7" s="78" t="s">
        <v>231</v>
      </c>
      <c r="F7" s="79"/>
      <c r="G7" s="198" t="s">
        <v>256</v>
      </c>
      <c r="H7" s="199"/>
      <c r="I7" s="76" t="s">
        <v>72</v>
      </c>
      <c r="J7" s="76" t="s">
        <v>71</v>
      </c>
      <c r="K7" s="76" t="s">
        <v>69</v>
      </c>
      <c r="L7" s="76" t="s">
        <v>19</v>
      </c>
      <c r="M7" s="76" t="s">
        <v>18</v>
      </c>
    </row>
    <row r="8" spans="1:13">
      <c r="A8" s="72"/>
      <c r="B8" s="77"/>
      <c r="C8" s="77" t="s">
        <v>55</v>
      </c>
      <c r="D8" s="77" t="s">
        <v>55</v>
      </c>
      <c r="E8" s="64" t="s">
        <v>76</v>
      </c>
      <c r="F8" s="64" t="s">
        <v>77</v>
      </c>
      <c r="G8" s="77" t="s">
        <v>226</v>
      </c>
      <c r="H8" s="77" t="s">
        <v>227</v>
      </c>
      <c r="I8" s="77"/>
      <c r="J8" s="77"/>
      <c r="K8" s="77"/>
      <c r="L8" s="77" t="s">
        <v>181</v>
      </c>
      <c r="M8" s="77" t="s">
        <v>181</v>
      </c>
    </row>
    <row r="9" spans="1:13">
      <c r="A9" s="70" t="s">
        <v>16</v>
      </c>
      <c r="B9" s="63" t="s">
        <v>58</v>
      </c>
      <c r="C9" s="66">
        <v>0</v>
      </c>
      <c r="D9" s="66">
        <v>0</v>
      </c>
      <c r="E9" s="67">
        <v>0</v>
      </c>
      <c r="F9" s="67">
        <v>0</v>
      </c>
      <c r="G9" s="68">
        <f t="shared" ref="G9:G23" si="0">IF(D9="","",F9+D9/2)</f>
        <v>0</v>
      </c>
      <c r="H9" s="68">
        <f t="shared" ref="H9:H23" si="1">IF(C9="","",E9+C9/2)</f>
        <v>0</v>
      </c>
      <c r="I9" s="171">
        <f t="shared" ref="I9:I23" si="2">IF(C9="","",C9*D9)</f>
        <v>0</v>
      </c>
      <c r="J9" s="171">
        <f t="shared" ref="J9:J23" si="3">IF(G9="","",I9*G9)</f>
        <v>0</v>
      </c>
      <c r="K9" s="171">
        <f t="shared" ref="K9:K23" si="4">IF(H9="","",I9*H9)</f>
        <v>0</v>
      </c>
      <c r="L9" s="169"/>
      <c r="M9" s="169"/>
    </row>
    <row r="10" spans="1:13">
      <c r="A10" s="71"/>
      <c r="B10" s="63" t="s">
        <v>59</v>
      </c>
      <c r="C10" s="66"/>
      <c r="D10" s="66"/>
      <c r="E10" s="66"/>
      <c r="F10" s="66"/>
      <c r="G10" s="68" t="str">
        <f t="shared" si="0"/>
        <v/>
      </c>
      <c r="H10" s="68" t="str">
        <f t="shared" si="1"/>
        <v/>
      </c>
      <c r="I10" s="171" t="str">
        <f t="shared" si="2"/>
        <v/>
      </c>
      <c r="J10" s="171" t="str">
        <f t="shared" si="3"/>
        <v/>
      </c>
      <c r="K10" s="171" t="str">
        <f t="shared" si="4"/>
        <v/>
      </c>
      <c r="L10" s="169"/>
      <c r="M10" s="169"/>
    </row>
    <row r="11" spans="1:13">
      <c r="A11" s="71"/>
      <c r="B11" s="63" t="s">
        <v>60</v>
      </c>
      <c r="C11" s="69"/>
      <c r="D11" s="69"/>
      <c r="E11" s="69"/>
      <c r="F11" s="69"/>
      <c r="G11" s="68" t="str">
        <f t="shared" si="0"/>
        <v/>
      </c>
      <c r="H11" s="68" t="str">
        <f t="shared" si="1"/>
        <v/>
      </c>
      <c r="I11" s="171" t="str">
        <f t="shared" si="2"/>
        <v/>
      </c>
      <c r="J11" s="171" t="str">
        <f t="shared" si="3"/>
        <v/>
      </c>
      <c r="K11" s="171" t="str">
        <f t="shared" si="4"/>
        <v/>
      </c>
      <c r="L11" s="169"/>
      <c r="M11" s="169"/>
    </row>
    <row r="12" spans="1:13">
      <c r="A12" s="71"/>
      <c r="B12" s="63" t="s">
        <v>61</v>
      </c>
      <c r="C12" s="69"/>
      <c r="D12" s="69"/>
      <c r="E12" s="69"/>
      <c r="F12" s="69"/>
      <c r="G12" s="68" t="str">
        <f t="shared" si="0"/>
        <v/>
      </c>
      <c r="H12" s="68" t="str">
        <f t="shared" si="1"/>
        <v/>
      </c>
      <c r="I12" s="171" t="str">
        <f t="shared" si="2"/>
        <v/>
      </c>
      <c r="J12" s="171" t="str">
        <f t="shared" si="3"/>
        <v/>
      </c>
      <c r="K12" s="171" t="str">
        <f t="shared" si="4"/>
        <v/>
      </c>
      <c r="L12" s="169"/>
      <c r="M12" s="169"/>
    </row>
    <row r="13" spans="1:13">
      <c r="A13" s="71"/>
      <c r="B13" s="63" t="s">
        <v>62</v>
      </c>
      <c r="C13" s="69"/>
      <c r="D13" s="69"/>
      <c r="E13" s="69"/>
      <c r="F13" s="69"/>
      <c r="G13" s="68" t="str">
        <f t="shared" si="0"/>
        <v/>
      </c>
      <c r="H13" s="68" t="str">
        <f t="shared" si="1"/>
        <v/>
      </c>
      <c r="I13" s="171" t="str">
        <f t="shared" si="2"/>
        <v/>
      </c>
      <c r="J13" s="171" t="str">
        <f t="shared" si="3"/>
        <v/>
      </c>
      <c r="K13" s="171" t="str">
        <f t="shared" si="4"/>
        <v/>
      </c>
      <c r="L13" s="169"/>
      <c r="M13" s="169"/>
    </row>
    <row r="14" spans="1:13">
      <c r="A14" s="71"/>
      <c r="B14" s="63" t="s">
        <v>63</v>
      </c>
      <c r="C14" s="69"/>
      <c r="D14" s="69"/>
      <c r="E14" s="69"/>
      <c r="F14" s="69"/>
      <c r="G14" s="68" t="str">
        <f t="shared" si="0"/>
        <v/>
      </c>
      <c r="H14" s="68" t="str">
        <f t="shared" si="1"/>
        <v/>
      </c>
      <c r="I14" s="171" t="str">
        <f t="shared" si="2"/>
        <v/>
      </c>
      <c r="J14" s="171" t="str">
        <f t="shared" si="3"/>
        <v/>
      </c>
      <c r="K14" s="171" t="str">
        <f t="shared" si="4"/>
        <v/>
      </c>
      <c r="L14" s="169"/>
      <c r="M14" s="169"/>
    </row>
    <row r="15" spans="1:13">
      <c r="A15" s="71"/>
      <c r="B15" s="63" t="s">
        <v>64</v>
      </c>
      <c r="C15" s="69"/>
      <c r="D15" s="69"/>
      <c r="E15" s="69"/>
      <c r="F15" s="69"/>
      <c r="G15" s="68" t="str">
        <f t="shared" si="0"/>
        <v/>
      </c>
      <c r="H15" s="68" t="str">
        <f t="shared" si="1"/>
        <v/>
      </c>
      <c r="I15" s="171" t="str">
        <f t="shared" si="2"/>
        <v/>
      </c>
      <c r="J15" s="171" t="str">
        <f t="shared" si="3"/>
        <v/>
      </c>
      <c r="K15" s="171" t="str">
        <f t="shared" si="4"/>
        <v/>
      </c>
      <c r="L15" s="169"/>
      <c r="M15" s="169"/>
    </row>
    <row r="16" spans="1:13">
      <c r="A16" s="71"/>
      <c r="B16" s="63" t="s">
        <v>65</v>
      </c>
      <c r="C16" s="69"/>
      <c r="D16" s="69"/>
      <c r="E16" s="69"/>
      <c r="F16" s="69"/>
      <c r="G16" s="68" t="str">
        <f t="shared" si="0"/>
        <v/>
      </c>
      <c r="H16" s="68" t="str">
        <f t="shared" si="1"/>
        <v/>
      </c>
      <c r="I16" s="171" t="str">
        <f t="shared" si="2"/>
        <v/>
      </c>
      <c r="J16" s="171" t="str">
        <f t="shared" si="3"/>
        <v/>
      </c>
      <c r="K16" s="171" t="str">
        <f t="shared" si="4"/>
        <v/>
      </c>
      <c r="L16" s="169"/>
      <c r="M16" s="169"/>
    </row>
    <row r="17" spans="1:14">
      <c r="A17" s="71"/>
      <c r="B17" s="63" t="s">
        <v>66</v>
      </c>
      <c r="C17" s="69"/>
      <c r="D17" s="69"/>
      <c r="E17" s="69"/>
      <c r="F17" s="69"/>
      <c r="G17" s="68" t="str">
        <f t="shared" si="0"/>
        <v/>
      </c>
      <c r="H17" s="68" t="str">
        <f t="shared" si="1"/>
        <v/>
      </c>
      <c r="I17" s="171" t="str">
        <f t="shared" si="2"/>
        <v/>
      </c>
      <c r="J17" s="171" t="str">
        <f t="shared" si="3"/>
        <v/>
      </c>
      <c r="K17" s="171" t="str">
        <f t="shared" si="4"/>
        <v/>
      </c>
      <c r="L17" s="169"/>
      <c r="M17" s="169"/>
    </row>
    <row r="18" spans="1:14">
      <c r="A18" s="71"/>
      <c r="B18" s="63" t="s">
        <v>261</v>
      </c>
      <c r="C18" s="69"/>
      <c r="D18" s="69"/>
      <c r="E18" s="69"/>
      <c r="F18" s="69"/>
      <c r="G18" s="68" t="str">
        <f t="shared" si="0"/>
        <v/>
      </c>
      <c r="H18" s="68" t="str">
        <f t="shared" si="1"/>
        <v/>
      </c>
      <c r="I18" s="171" t="str">
        <f t="shared" si="2"/>
        <v/>
      </c>
      <c r="J18" s="171" t="str">
        <f t="shared" si="3"/>
        <v/>
      </c>
      <c r="K18" s="171" t="str">
        <f t="shared" si="4"/>
        <v/>
      </c>
      <c r="L18" s="169"/>
      <c r="M18" s="169"/>
    </row>
    <row r="19" spans="1:14">
      <c r="A19" s="71"/>
      <c r="B19" s="63" t="s">
        <v>67</v>
      </c>
      <c r="C19" s="69"/>
      <c r="D19" s="69"/>
      <c r="E19" s="69"/>
      <c r="F19" s="69"/>
      <c r="G19" s="68" t="str">
        <f t="shared" si="0"/>
        <v/>
      </c>
      <c r="H19" s="68" t="str">
        <f t="shared" si="1"/>
        <v/>
      </c>
      <c r="I19" s="171" t="str">
        <f t="shared" si="2"/>
        <v/>
      </c>
      <c r="J19" s="171" t="str">
        <f t="shared" si="3"/>
        <v/>
      </c>
      <c r="K19" s="171" t="str">
        <f t="shared" si="4"/>
        <v/>
      </c>
      <c r="L19" s="169"/>
      <c r="M19" s="169"/>
    </row>
    <row r="20" spans="1:14">
      <c r="A20" s="71"/>
      <c r="B20" s="63" t="s">
        <v>262</v>
      </c>
      <c r="C20" s="69"/>
      <c r="D20" s="69"/>
      <c r="E20" s="69"/>
      <c r="F20" s="69"/>
      <c r="G20" s="68" t="str">
        <f t="shared" si="0"/>
        <v/>
      </c>
      <c r="H20" s="68" t="str">
        <f t="shared" si="1"/>
        <v/>
      </c>
      <c r="I20" s="171" t="str">
        <f t="shared" si="2"/>
        <v/>
      </c>
      <c r="J20" s="171" t="str">
        <f t="shared" si="3"/>
        <v/>
      </c>
      <c r="K20" s="171" t="str">
        <f t="shared" si="4"/>
        <v/>
      </c>
      <c r="L20" s="169"/>
      <c r="M20" s="169"/>
    </row>
    <row r="21" spans="1:14">
      <c r="A21" s="71"/>
      <c r="B21" s="63" t="s">
        <v>263</v>
      </c>
      <c r="C21" s="69"/>
      <c r="D21" s="69"/>
      <c r="E21" s="69"/>
      <c r="F21" s="69"/>
      <c r="G21" s="68" t="str">
        <f t="shared" si="0"/>
        <v/>
      </c>
      <c r="H21" s="68" t="str">
        <f t="shared" si="1"/>
        <v/>
      </c>
      <c r="I21" s="171" t="str">
        <f t="shared" si="2"/>
        <v/>
      </c>
      <c r="J21" s="171" t="str">
        <f t="shared" si="3"/>
        <v/>
      </c>
      <c r="K21" s="171" t="str">
        <f t="shared" si="4"/>
        <v/>
      </c>
      <c r="L21" s="169"/>
      <c r="M21" s="169"/>
    </row>
    <row r="22" spans="1:14">
      <c r="A22" s="71"/>
      <c r="B22" s="63" t="s">
        <v>264</v>
      </c>
      <c r="C22" s="69"/>
      <c r="D22" s="69"/>
      <c r="E22" s="69"/>
      <c r="F22" s="69"/>
      <c r="G22" s="68" t="str">
        <f t="shared" si="0"/>
        <v/>
      </c>
      <c r="H22" s="68" t="str">
        <f t="shared" si="1"/>
        <v/>
      </c>
      <c r="I22" s="171" t="str">
        <f t="shared" si="2"/>
        <v/>
      </c>
      <c r="J22" s="171" t="str">
        <f t="shared" si="3"/>
        <v/>
      </c>
      <c r="K22" s="171" t="str">
        <f t="shared" si="4"/>
        <v/>
      </c>
      <c r="L22" s="169"/>
      <c r="M22" s="169"/>
    </row>
    <row r="23" spans="1:14">
      <c r="A23" s="71"/>
      <c r="B23" s="73" t="s">
        <v>265</v>
      </c>
      <c r="C23" s="69"/>
      <c r="D23" s="69"/>
      <c r="E23" s="69"/>
      <c r="F23" s="69"/>
      <c r="G23" s="68" t="str">
        <f t="shared" si="0"/>
        <v/>
      </c>
      <c r="H23" s="68" t="str">
        <f t="shared" si="1"/>
        <v/>
      </c>
      <c r="I23" s="171" t="str">
        <f t="shared" si="2"/>
        <v/>
      </c>
      <c r="J23" s="171" t="str">
        <f t="shared" si="3"/>
        <v/>
      </c>
      <c r="K23" s="171" t="str">
        <f t="shared" si="4"/>
        <v/>
      </c>
      <c r="L23" s="169"/>
      <c r="M23" s="169"/>
    </row>
    <row r="24" spans="1:14">
      <c r="A24" s="72"/>
      <c r="B24" s="73"/>
      <c r="C24" s="74"/>
      <c r="D24" s="74"/>
      <c r="E24" s="74"/>
      <c r="F24" s="74"/>
      <c r="G24" s="74"/>
      <c r="H24" s="75" t="s">
        <v>211</v>
      </c>
      <c r="I24" s="171">
        <f>SUM(I9:I23)</f>
        <v>0</v>
      </c>
      <c r="J24" s="171">
        <f>SUM(J9:J23)</f>
        <v>0</v>
      </c>
      <c r="K24" s="171">
        <f>SUM(K9:K23)</f>
        <v>0</v>
      </c>
      <c r="L24" s="172">
        <f>IF(I24=0,0,IF(C3=2,($M$3*$J$39+$M$4*$J$24)/($M$3*$I$39+$M$4*$I$24),IF(C3=1,($M$4*J24)/($M$4*I24))))</f>
        <v>0</v>
      </c>
      <c r="M24" s="172">
        <f>IF(I24=0,0,IF(C3=2,($M$3*$K$39+$M$4*$K$24)/($M$3*$I$39+$M$4*$I$24),IF(C3=1,($M$4*$K$24)/($M$4*$I$24))))</f>
        <v>0</v>
      </c>
      <c r="N24" s="17"/>
    </row>
    <row r="26" spans="1:14">
      <c r="A26" s="8" t="s">
        <v>14</v>
      </c>
    </row>
    <row r="27" spans="1:14" ht="16.5" customHeight="1">
      <c r="A27" s="70" t="s">
        <v>190</v>
      </c>
      <c r="B27" s="70" t="s">
        <v>79</v>
      </c>
      <c r="C27" s="76" t="s">
        <v>215</v>
      </c>
      <c r="D27" s="76" t="s">
        <v>216</v>
      </c>
      <c r="E27" s="65" t="s">
        <v>231</v>
      </c>
      <c r="F27" s="64"/>
      <c r="G27" s="198" t="s">
        <v>256</v>
      </c>
      <c r="H27" s="199"/>
      <c r="I27" s="76" t="s">
        <v>73</v>
      </c>
      <c r="J27" s="76" t="s">
        <v>68</v>
      </c>
      <c r="K27" s="76" t="s">
        <v>70</v>
      </c>
      <c r="L27" s="76" t="s">
        <v>19</v>
      </c>
      <c r="M27" s="76" t="s">
        <v>18</v>
      </c>
    </row>
    <row r="28" spans="1:14">
      <c r="A28" s="72"/>
      <c r="B28" s="72"/>
      <c r="C28" s="77" t="s">
        <v>42</v>
      </c>
      <c r="D28" s="77" t="s">
        <v>42</v>
      </c>
      <c r="E28" s="64" t="s">
        <v>76</v>
      </c>
      <c r="F28" s="64" t="s">
        <v>77</v>
      </c>
      <c r="G28" s="72" t="s">
        <v>226</v>
      </c>
      <c r="H28" s="72" t="s">
        <v>227</v>
      </c>
      <c r="I28" s="72"/>
      <c r="J28" s="72"/>
      <c r="K28" s="72"/>
      <c r="L28" s="77" t="s">
        <v>181</v>
      </c>
      <c r="M28" s="77" t="s">
        <v>181</v>
      </c>
    </row>
    <row r="29" spans="1:14">
      <c r="A29" s="70" t="str">
        <f>IF(C3=1,"","2階")</f>
        <v>2階</v>
      </c>
      <c r="B29" s="63" t="s">
        <v>266</v>
      </c>
      <c r="C29" s="66"/>
      <c r="D29" s="66"/>
      <c r="E29" s="66"/>
      <c r="F29" s="66"/>
      <c r="G29" s="68" t="str">
        <f t="shared" ref="G29:G38" si="5">IF(D29="","",F29+D29/2)</f>
        <v/>
      </c>
      <c r="H29" s="68" t="str">
        <f t="shared" ref="H29:H38" si="6">IF(C29="","",E29+C29/2)</f>
        <v/>
      </c>
      <c r="I29" s="130" t="str">
        <f t="shared" ref="I29:I38" si="7">IF(C29="","",C29*D29)</f>
        <v/>
      </c>
      <c r="J29" s="130" t="str">
        <f t="shared" ref="J29:J38" si="8">IF(G29="","",I29*G29)</f>
        <v/>
      </c>
      <c r="K29" s="130" t="str">
        <f t="shared" ref="K29:K38" si="9">IF(H29="","",I29*H29)</f>
        <v/>
      </c>
      <c r="L29" s="169"/>
      <c r="M29" s="169"/>
    </row>
    <row r="30" spans="1:14">
      <c r="A30" s="71"/>
      <c r="B30" s="63" t="s">
        <v>267</v>
      </c>
      <c r="C30" s="66"/>
      <c r="D30" s="66"/>
      <c r="E30" s="66"/>
      <c r="F30" s="66"/>
      <c r="G30" s="68" t="str">
        <f t="shared" si="5"/>
        <v/>
      </c>
      <c r="H30" s="68" t="str">
        <f t="shared" si="6"/>
        <v/>
      </c>
      <c r="I30" s="130" t="str">
        <f t="shared" si="7"/>
        <v/>
      </c>
      <c r="J30" s="130" t="str">
        <f t="shared" si="8"/>
        <v/>
      </c>
      <c r="K30" s="130" t="str">
        <f t="shared" si="9"/>
        <v/>
      </c>
      <c r="L30" s="169"/>
      <c r="M30" s="169"/>
    </row>
    <row r="31" spans="1:14">
      <c r="A31" s="71"/>
      <c r="B31" s="63" t="s">
        <v>268</v>
      </c>
      <c r="C31" s="69"/>
      <c r="D31" s="69"/>
      <c r="E31" s="69"/>
      <c r="F31" s="69"/>
      <c r="G31" s="68" t="str">
        <f t="shared" si="5"/>
        <v/>
      </c>
      <c r="H31" s="68" t="str">
        <f t="shared" si="6"/>
        <v/>
      </c>
      <c r="I31" s="130" t="str">
        <f t="shared" si="7"/>
        <v/>
      </c>
      <c r="J31" s="130" t="str">
        <f t="shared" si="8"/>
        <v/>
      </c>
      <c r="K31" s="130" t="str">
        <f t="shared" si="9"/>
        <v/>
      </c>
      <c r="L31" s="169"/>
      <c r="M31" s="169"/>
    </row>
    <row r="32" spans="1:14">
      <c r="A32" s="71"/>
      <c r="B32" s="63" t="s">
        <v>269</v>
      </c>
      <c r="C32" s="69"/>
      <c r="D32" s="69"/>
      <c r="E32" s="69"/>
      <c r="F32" s="69"/>
      <c r="G32" s="68" t="str">
        <f t="shared" si="5"/>
        <v/>
      </c>
      <c r="H32" s="68" t="str">
        <f t="shared" si="6"/>
        <v/>
      </c>
      <c r="I32" s="130" t="str">
        <f t="shared" si="7"/>
        <v/>
      </c>
      <c r="J32" s="130" t="str">
        <f t="shared" si="8"/>
        <v/>
      </c>
      <c r="K32" s="130" t="str">
        <f t="shared" si="9"/>
        <v/>
      </c>
      <c r="L32" s="169"/>
      <c r="M32" s="169"/>
    </row>
    <row r="33" spans="1:14">
      <c r="A33" s="71"/>
      <c r="B33" s="63" t="s">
        <v>270</v>
      </c>
      <c r="C33" s="69"/>
      <c r="D33" s="69"/>
      <c r="E33" s="69"/>
      <c r="F33" s="69"/>
      <c r="G33" s="68" t="str">
        <f t="shared" si="5"/>
        <v/>
      </c>
      <c r="H33" s="68" t="str">
        <f t="shared" si="6"/>
        <v/>
      </c>
      <c r="I33" s="130" t="str">
        <f t="shared" si="7"/>
        <v/>
      </c>
      <c r="J33" s="130" t="str">
        <f t="shared" si="8"/>
        <v/>
      </c>
      <c r="K33" s="130" t="str">
        <f t="shared" si="9"/>
        <v/>
      </c>
      <c r="L33" s="169"/>
      <c r="M33" s="169"/>
    </row>
    <row r="34" spans="1:14">
      <c r="A34" s="71"/>
      <c r="B34" s="63" t="s">
        <v>271</v>
      </c>
      <c r="C34" s="69"/>
      <c r="D34" s="69"/>
      <c r="E34" s="69"/>
      <c r="F34" s="69"/>
      <c r="G34" s="68" t="str">
        <f t="shared" si="5"/>
        <v/>
      </c>
      <c r="H34" s="68" t="str">
        <f t="shared" si="6"/>
        <v/>
      </c>
      <c r="I34" s="130" t="str">
        <f t="shared" si="7"/>
        <v/>
      </c>
      <c r="J34" s="130" t="str">
        <f t="shared" si="8"/>
        <v/>
      </c>
      <c r="K34" s="130" t="str">
        <f t="shared" si="9"/>
        <v/>
      </c>
      <c r="L34" s="169"/>
      <c r="M34" s="169"/>
    </row>
    <row r="35" spans="1:14">
      <c r="A35" s="71"/>
      <c r="B35" s="63" t="s">
        <v>272</v>
      </c>
      <c r="C35" s="69"/>
      <c r="D35" s="69"/>
      <c r="E35" s="69"/>
      <c r="F35" s="69"/>
      <c r="G35" s="68" t="str">
        <f t="shared" si="5"/>
        <v/>
      </c>
      <c r="H35" s="68" t="str">
        <f t="shared" si="6"/>
        <v/>
      </c>
      <c r="I35" s="130" t="str">
        <f t="shared" si="7"/>
        <v/>
      </c>
      <c r="J35" s="130" t="str">
        <f t="shared" si="8"/>
        <v/>
      </c>
      <c r="K35" s="130" t="str">
        <f t="shared" si="9"/>
        <v/>
      </c>
      <c r="L35" s="169"/>
      <c r="M35" s="169"/>
    </row>
    <row r="36" spans="1:14">
      <c r="A36" s="71"/>
      <c r="B36" s="63" t="s">
        <v>273</v>
      </c>
      <c r="C36" s="69"/>
      <c r="D36" s="69"/>
      <c r="E36" s="69"/>
      <c r="F36" s="69"/>
      <c r="G36" s="68" t="str">
        <f t="shared" si="5"/>
        <v/>
      </c>
      <c r="H36" s="68" t="str">
        <f t="shared" si="6"/>
        <v/>
      </c>
      <c r="I36" s="130" t="str">
        <f t="shared" si="7"/>
        <v/>
      </c>
      <c r="J36" s="130" t="str">
        <f t="shared" si="8"/>
        <v/>
      </c>
      <c r="K36" s="130" t="str">
        <f t="shared" si="9"/>
        <v/>
      </c>
      <c r="L36" s="169"/>
      <c r="M36" s="169"/>
    </row>
    <row r="37" spans="1:14">
      <c r="A37" s="71"/>
      <c r="B37" s="63" t="s">
        <v>274</v>
      </c>
      <c r="C37" s="69"/>
      <c r="D37" s="69"/>
      <c r="E37" s="69"/>
      <c r="F37" s="69"/>
      <c r="G37" s="68" t="str">
        <f t="shared" si="5"/>
        <v/>
      </c>
      <c r="H37" s="68" t="str">
        <f t="shared" si="6"/>
        <v/>
      </c>
      <c r="I37" s="130" t="str">
        <f t="shared" si="7"/>
        <v/>
      </c>
      <c r="J37" s="130" t="str">
        <f t="shared" si="8"/>
        <v/>
      </c>
      <c r="K37" s="130" t="str">
        <f t="shared" si="9"/>
        <v/>
      </c>
      <c r="L37" s="169"/>
      <c r="M37" s="169"/>
    </row>
    <row r="38" spans="1:14">
      <c r="A38" s="71"/>
      <c r="B38" s="63" t="s">
        <v>275</v>
      </c>
      <c r="C38" s="69"/>
      <c r="D38" s="69"/>
      <c r="E38" s="69"/>
      <c r="F38" s="69"/>
      <c r="G38" s="68" t="str">
        <f t="shared" si="5"/>
        <v/>
      </c>
      <c r="H38" s="68" t="str">
        <f t="shared" si="6"/>
        <v/>
      </c>
      <c r="I38" s="130" t="str">
        <f t="shared" si="7"/>
        <v/>
      </c>
      <c r="J38" s="130" t="str">
        <f t="shared" si="8"/>
        <v/>
      </c>
      <c r="K38" s="130" t="str">
        <f t="shared" si="9"/>
        <v/>
      </c>
      <c r="L38" s="169"/>
      <c r="M38" s="169"/>
    </row>
    <row r="39" spans="1:14">
      <c r="A39" s="72"/>
      <c r="B39" s="73"/>
      <c r="C39" s="74"/>
      <c r="D39" s="74"/>
      <c r="E39" s="74"/>
      <c r="F39" s="74"/>
      <c r="G39" s="74"/>
      <c r="H39" s="75" t="s">
        <v>211</v>
      </c>
      <c r="I39" s="171">
        <f>SUM(I29:I38)</f>
        <v>0</v>
      </c>
      <c r="J39" s="171">
        <f>SUM(J29:J38)</f>
        <v>0</v>
      </c>
      <c r="K39" s="171">
        <f>SUM(K29:K38)</f>
        <v>0</v>
      </c>
      <c r="L39" s="172">
        <f>IF(I39=0,0,($M$3*J39)/($M$3*I39))</f>
        <v>0</v>
      </c>
      <c r="M39" s="172">
        <f>IF(I39=0,0,$M$3*($K$39)/($M$3*$I$39))</f>
        <v>0</v>
      </c>
      <c r="N39" s="17"/>
    </row>
    <row r="42" spans="1:14">
      <c r="I42" s="166" t="s">
        <v>228</v>
      </c>
    </row>
    <row r="43" spans="1:14">
      <c r="I43" s="15" t="s">
        <v>229</v>
      </c>
    </row>
    <row r="47" spans="1:14">
      <c r="B47" s="18" t="s">
        <v>4</v>
      </c>
      <c r="C47" s="18"/>
      <c r="D47" s="18"/>
      <c r="E47" s="18"/>
      <c r="F47" s="18"/>
      <c r="G47" s="18"/>
      <c r="H47" s="18"/>
    </row>
    <row r="48" spans="1:14">
      <c r="B48" s="9"/>
      <c r="C48" s="10"/>
      <c r="D48" s="11"/>
      <c r="E48" s="11"/>
      <c r="F48" s="195" t="s">
        <v>10</v>
      </c>
      <c r="G48" s="196"/>
      <c r="H48" s="197"/>
      <c r="J48" s="70"/>
      <c r="K48" s="131"/>
      <c r="L48" s="70"/>
    </row>
    <row r="49" spans="2:12">
      <c r="B49" s="9"/>
      <c r="C49" s="10"/>
      <c r="D49" s="11"/>
      <c r="E49" s="12"/>
      <c r="F49" s="11" t="s">
        <v>11</v>
      </c>
      <c r="G49" s="11" t="s">
        <v>12</v>
      </c>
      <c r="H49" s="11" t="s">
        <v>13</v>
      </c>
      <c r="J49" s="71"/>
      <c r="K49" s="133"/>
      <c r="L49" s="71"/>
    </row>
    <row r="50" spans="2:12">
      <c r="B50" s="9"/>
      <c r="C50" s="10"/>
      <c r="D50" s="11"/>
      <c r="E50" s="11"/>
      <c r="F50" s="11">
        <v>1</v>
      </c>
      <c r="G50" s="11">
        <v>2</v>
      </c>
      <c r="H50" s="11">
        <v>3</v>
      </c>
      <c r="J50" s="71" t="s">
        <v>276</v>
      </c>
      <c r="K50" s="133"/>
      <c r="L50" s="133" t="s">
        <v>219</v>
      </c>
    </row>
    <row r="51" spans="2:12">
      <c r="B51" s="9" t="s">
        <v>5</v>
      </c>
      <c r="C51" s="10"/>
      <c r="D51" s="114" t="s">
        <v>6</v>
      </c>
      <c r="E51" s="11">
        <v>1</v>
      </c>
      <c r="F51" s="13">
        <v>1.43</v>
      </c>
      <c r="G51" s="14"/>
      <c r="H51" s="14"/>
      <c r="I51" s="156"/>
      <c r="J51" s="71"/>
      <c r="K51" s="133" t="s">
        <v>219</v>
      </c>
      <c r="L51" s="71"/>
    </row>
    <row r="52" spans="2:12">
      <c r="B52" s="9"/>
      <c r="C52" s="10"/>
      <c r="D52" s="114" t="s">
        <v>7</v>
      </c>
      <c r="E52" s="11">
        <v>2</v>
      </c>
      <c r="F52" s="13">
        <v>2.15</v>
      </c>
      <c r="G52" s="13">
        <v>1.43</v>
      </c>
      <c r="H52" s="14"/>
      <c r="I52" s="156" t="s">
        <v>252</v>
      </c>
      <c r="J52" s="72"/>
      <c r="K52" s="133"/>
      <c r="L52" s="72"/>
    </row>
    <row r="53" spans="2:12">
      <c r="B53" s="9"/>
      <c r="C53" s="10"/>
      <c r="D53" s="114" t="s">
        <v>17</v>
      </c>
      <c r="E53" s="11">
        <v>3</v>
      </c>
      <c r="F53" s="13">
        <v>2.15</v>
      </c>
      <c r="G53" s="13">
        <v>2.15</v>
      </c>
      <c r="H53" s="13">
        <v>1.43</v>
      </c>
      <c r="J53" s="132"/>
      <c r="K53" s="133"/>
    </row>
    <row r="54" spans="2:12">
      <c r="B54" s="9" t="s">
        <v>8</v>
      </c>
      <c r="C54" s="10"/>
      <c r="D54" s="114" t="s">
        <v>6</v>
      </c>
      <c r="E54" s="11">
        <v>4</v>
      </c>
      <c r="F54" s="13">
        <v>2</v>
      </c>
      <c r="G54" s="14"/>
      <c r="H54" s="14"/>
      <c r="J54" s="134"/>
      <c r="K54" s="135"/>
    </row>
    <row r="55" spans="2:12">
      <c r="B55" s="9"/>
      <c r="C55" s="10"/>
      <c r="D55" s="114" t="s">
        <v>7</v>
      </c>
      <c r="E55" s="11">
        <v>5</v>
      </c>
      <c r="F55" s="13">
        <v>2.6</v>
      </c>
      <c r="G55" s="13">
        <v>2</v>
      </c>
      <c r="H55" s="14"/>
      <c r="J55" s="167" t="s">
        <v>253</v>
      </c>
    </row>
    <row r="56" spans="2:12">
      <c r="B56" s="9"/>
      <c r="C56" s="10"/>
      <c r="D56" s="114" t="s">
        <v>17</v>
      </c>
      <c r="E56" s="11">
        <v>6</v>
      </c>
      <c r="F56" s="13">
        <v>2.6</v>
      </c>
      <c r="G56" s="13">
        <v>2.6</v>
      </c>
      <c r="H56" s="13">
        <v>2</v>
      </c>
      <c r="J56" s="167"/>
    </row>
    <row r="57" spans="2:12">
      <c r="B57" s="9" t="s">
        <v>9</v>
      </c>
      <c r="C57" s="10"/>
      <c r="D57" s="114" t="s">
        <v>6</v>
      </c>
      <c r="E57" s="11">
        <v>7</v>
      </c>
      <c r="F57" s="13">
        <v>3.23</v>
      </c>
      <c r="G57" s="14"/>
      <c r="H57" s="14"/>
      <c r="I57" s="173" t="s">
        <v>257</v>
      </c>
      <c r="J57" s="8" t="s">
        <v>212</v>
      </c>
    </row>
    <row r="58" spans="2:12">
      <c r="B58" s="9"/>
      <c r="C58" s="10"/>
      <c r="D58" s="114" t="s">
        <v>7</v>
      </c>
      <c r="E58" s="11">
        <v>8</v>
      </c>
      <c r="F58" s="13">
        <v>2.85</v>
      </c>
      <c r="G58" s="13">
        <v>3.23</v>
      </c>
      <c r="H58" s="14"/>
    </row>
    <row r="59" spans="2:12">
      <c r="B59" s="9"/>
      <c r="C59" s="10"/>
      <c r="D59" s="114" t="s">
        <v>17</v>
      </c>
      <c r="E59" s="11">
        <v>9</v>
      </c>
      <c r="F59" s="13">
        <v>2.85</v>
      </c>
      <c r="G59" s="13">
        <v>2.85</v>
      </c>
      <c r="H59" s="13">
        <v>3.23</v>
      </c>
      <c r="J59" s="136" t="s">
        <v>213</v>
      </c>
    </row>
    <row r="60" spans="2:12">
      <c r="B60" s="18" t="s">
        <v>217</v>
      </c>
      <c r="C60" s="18"/>
      <c r="D60" s="18"/>
      <c r="E60" s="18"/>
      <c r="F60" s="18"/>
      <c r="G60" s="18"/>
      <c r="H60" s="18"/>
    </row>
    <row r="61" spans="2:12">
      <c r="J61" s="52" t="s">
        <v>214</v>
      </c>
    </row>
  </sheetData>
  <sheetProtection password="C93A" sheet="1" objects="1" scenarios="1"/>
  <protectedRanges>
    <protectedRange sqref="C9:D9 C10:F23 C29:F38" name="範囲2"/>
    <protectedRange sqref="C9:D16 E10:F16 C29:F38 C17:F23" name="範囲1"/>
  </protectedRanges>
  <mergeCells count="5">
    <mergeCell ref="F48:H48"/>
    <mergeCell ref="G27:H27"/>
    <mergeCell ref="G7:H7"/>
    <mergeCell ref="F3:G3"/>
    <mergeCell ref="I3:J3"/>
  </mergeCells>
  <phoneticPr fontId="1"/>
  <pageMargins left="0.59055118110236227" right="0.59055118110236227" top="0.74803149606299213" bottom="0.74803149606299213" header="0.31496062992125984" footer="0.31496062992125984"/>
  <pageSetup paperSize="9" orientation="portrait" blackAndWhite="1" r:id="rId1"/>
  <headerFooter>
    <oddHeader>&amp;L&amp;"ＭＳ 明朝,斜体"&amp;9各階の床面積を考慮した必要耐力の算出法【精算法】Ver1.00　　　P.&amp;P&amp;R&amp;"ＭＳ 明朝,斜体"&amp;9&amp;D   &amp;T</oddHeader>
    <oddFooter>&amp;R&amp;10石川県建築士事務所協会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G191"/>
  <sheetViews>
    <sheetView view="pageBreakPreview" topLeftCell="B1" zoomScaleNormal="100" zoomScaleSheetLayoutView="100" workbookViewId="0">
      <pane ySplit="4" topLeftCell="A5" activePane="bottomLeft" state="frozen"/>
      <selection pane="bottomLeft" activeCell="O157" sqref="O157:O158"/>
    </sheetView>
  </sheetViews>
  <sheetFormatPr defaultRowHeight="12"/>
  <cols>
    <col min="1" max="2" width="3.625" style="8" customWidth="1"/>
    <col min="3" max="3" width="4.125" style="8" customWidth="1"/>
    <col min="4" max="4" width="5.5" style="8" customWidth="1"/>
    <col min="5" max="5" width="6.875" style="8" customWidth="1"/>
    <col min="6" max="6" width="5.625" style="8" customWidth="1"/>
    <col min="7" max="7" width="6.625" style="8" customWidth="1"/>
    <col min="8" max="8" width="2.125" style="8" customWidth="1"/>
    <col min="9" max="9" width="6.625" style="8" customWidth="1"/>
    <col min="10" max="10" width="2.125" style="8" customWidth="1"/>
    <col min="11" max="11" width="6.625" style="8" customWidth="1"/>
    <col min="12" max="12" width="2.125" style="8" customWidth="1"/>
    <col min="13" max="13" width="8.625" style="8" customWidth="1"/>
    <col min="14" max="14" width="9" style="8"/>
    <col min="15" max="15" width="8.625" style="8" customWidth="1"/>
    <col min="16" max="16" width="8.5" style="8" customWidth="1"/>
    <col min="17" max="17" width="0.75" style="8" customWidth="1"/>
    <col min="18" max="19" width="3.625" style="8" customWidth="1"/>
    <col min="20" max="20" width="4.375" style="8" customWidth="1"/>
    <col min="21" max="21" width="5.25" style="8" customWidth="1"/>
    <col min="22" max="22" width="6.875" style="8" customWidth="1"/>
    <col min="23" max="23" width="5.625" style="8" customWidth="1"/>
    <col min="24" max="24" width="6.75" style="8" customWidth="1"/>
    <col min="25" max="25" width="2.125" style="8" customWidth="1"/>
    <col min="26" max="26" width="6.625" style="8" customWidth="1"/>
    <col min="27" max="27" width="2.125" style="8" customWidth="1"/>
    <col min="28" max="28" width="6.625" style="8" customWidth="1"/>
    <col min="29" max="29" width="2.125" style="8" customWidth="1"/>
    <col min="30" max="30" width="8.625" style="8" customWidth="1"/>
    <col min="31" max="31" width="9" style="8" customWidth="1"/>
    <col min="32" max="32" width="8.5" style="8" customWidth="1"/>
    <col min="33" max="33" width="8.625" style="8" customWidth="1"/>
    <col min="34" max="34" width="2.25" style="8" customWidth="1"/>
    <col min="35" max="16384" width="9" style="8"/>
  </cols>
  <sheetData>
    <row r="1" spans="1:33">
      <c r="A1" s="8" t="s">
        <v>248</v>
      </c>
      <c r="R1" s="8" t="s">
        <v>248</v>
      </c>
    </row>
    <row r="2" spans="1:33">
      <c r="C2" s="165" t="s">
        <v>247</v>
      </c>
      <c r="S2" s="8" t="s">
        <v>249</v>
      </c>
    </row>
    <row r="3" spans="1:33" ht="27.75" customHeight="1">
      <c r="A3" s="76" t="s">
        <v>0</v>
      </c>
      <c r="B3" s="76" t="s">
        <v>43</v>
      </c>
      <c r="C3" s="76" t="s">
        <v>44</v>
      </c>
      <c r="D3" s="81" t="s">
        <v>237</v>
      </c>
      <c r="E3" s="168" t="s">
        <v>45</v>
      </c>
      <c r="F3" s="76" t="s">
        <v>78</v>
      </c>
      <c r="G3" s="76" t="s">
        <v>2</v>
      </c>
      <c r="H3" s="76"/>
      <c r="I3" s="164" t="s">
        <v>234</v>
      </c>
      <c r="J3" s="76"/>
      <c r="K3" s="76" t="s">
        <v>3</v>
      </c>
      <c r="L3" s="76"/>
      <c r="M3" s="76" t="s">
        <v>245</v>
      </c>
      <c r="N3" s="163" t="s">
        <v>258</v>
      </c>
      <c r="O3" s="76" t="s">
        <v>74</v>
      </c>
      <c r="P3" s="76" t="s">
        <v>222</v>
      </c>
      <c r="R3" s="76" t="s">
        <v>0</v>
      </c>
      <c r="S3" s="76" t="s">
        <v>43</v>
      </c>
      <c r="T3" s="76" t="s">
        <v>44</v>
      </c>
      <c r="U3" s="81" t="s">
        <v>237</v>
      </c>
      <c r="V3" s="168" t="s">
        <v>45</v>
      </c>
      <c r="W3" s="76" t="s">
        <v>78</v>
      </c>
      <c r="X3" s="76" t="s">
        <v>2</v>
      </c>
      <c r="Y3" s="76"/>
      <c r="Z3" s="164" t="s">
        <v>234</v>
      </c>
      <c r="AA3" s="76"/>
      <c r="AB3" s="76" t="s">
        <v>3</v>
      </c>
      <c r="AC3" s="76"/>
      <c r="AD3" s="76" t="s">
        <v>245</v>
      </c>
      <c r="AE3" s="162" t="s">
        <v>259</v>
      </c>
      <c r="AF3" s="76" t="s">
        <v>80</v>
      </c>
      <c r="AG3" s="76" t="s">
        <v>223</v>
      </c>
    </row>
    <row r="4" spans="1:33">
      <c r="A4" s="72"/>
      <c r="B4" s="72"/>
      <c r="C4" s="72"/>
      <c r="D4" s="72"/>
      <c r="E4" s="72"/>
      <c r="F4" s="72"/>
      <c r="G4" s="72"/>
      <c r="H4" s="72"/>
      <c r="I4" s="72"/>
      <c r="J4" s="72"/>
      <c r="K4" s="77" t="s">
        <v>202</v>
      </c>
      <c r="L4" s="72"/>
      <c r="M4" s="77" t="s">
        <v>235</v>
      </c>
      <c r="N4" s="77" t="s">
        <v>42</v>
      </c>
      <c r="O4" s="72"/>
      <c r="P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7" t="s">
        <v>202</v>
      </c>
      <c r="AC4" s="72"/>
      <c r="AD4" s="72"/>
      <c r="AE4" s="77" t="s">
        <v>42</v>
      </c>
      <c r="AF4" s="72"/>
      <c r="AG4" s="72"/>
    </row>
    <row r="5" spans="1:33">
      <c r="A5" s="70">
        <v>1</v>
      </c>
      <c r="B5" s="70" t="s">
        <v>254</v>
      </c>
      <c r="C5" s="174"/>
      <c r="D5" s="175"/>
      <c r="E5" s="64" t="str">
        <f>IF(D5="","",IF(D5&lt;=35,LOOKUP(D5,概要と通り!$G$24:$G$59,概要と通り!$H$24:$H$59),LOOKUP(D5,概要と通り!$G$63:$G$118,概要と通り!$H$63:$H$118)))</f>
        <v/>
      </c>
      <c r="F5" s="175"/>
      <c r="G5" s="176"/>
      <c r="H5" s="64" t="str">
        <f t="shared" ref="H5:H10" si="0">IF(D5="","","×")</f>
        <v/>
      </c>
      <c r="I5" s="177"/>
      <c r="J5" s="64" t="str">
        <f t="shared" ref="J5:J10" si="1">IF(D5="","","×")</f>
        <v/>
      </c>
      <c r="K5" s="178"/>
      <c r="L5" s="64" t="str">
        <f t="shared" ref="L5:L10" si="2">IF(D5="","","=")</f>
        <v/>
      </c>
      <c r="M5" s="80" t="str">
        <f t="shared" ref="M5:M36" si="3">IF(K5="","",IF(0.0001&gt;ABS(G5*I5*K5/1000),0,ABS(G5*I5*K5/1000)))</f>
        <v/>
      </c>
      <c r="N5" s="68" t="str">
        <f>IF(M5="","",IF(D5&lt;=35,LOOKUP(D5,概要と通り!$G$24:$G$59,概要と通り!$J$24:$J$59),LOOKUP(D5,概要と通り!$G$63:$G$118,概要と通り!$J$63:$J$118)))</f>
        <v/>
      </c>
      <c r="O5" s="13" t="str">
        <f>IF(M5="","",M5*N5)</f>
        <v/>
      </c>
      <c r="P5" s="13" t="str">
        <f t="shared" ref="P5:P36" si="4">IF(M5="","",M5*(N5-$P$188)^2)</f>
        <v/>
      </c>
      <c r="R5" s="70">
        <v>1</v>
      </c>
      <c r="S5" s="70" t="s">
        <v>148</v>
      </c>
      <c r="T5" s="174"/>
      <c r="U5" s="175"/>
      <c r="V5" s="64" t="str">
        <f>IF(U5="","",IF(U5&lt;=135,LOOKUP(U5,概要と通り!$A$24:$A$59,概要と通り!$B$24:$B$59),LOOKUP(U5,概要と通り!$A$63:$A$118,概要と通り!$B$63:$B$118)))</f>
        <v/>
      </c>
      <c r="W5" s="175"/>
      <c r="X5" s="176"/>
      <c r="Y5" s="64" t="str">
        <f t="shared" ref="Y5:Y10" si="5">IF(U5="","","×")</f>
        <v/>
      </c>
      <c r="Z5" s="177"/>
      <c r="AA5" s="64" t="str">
        <f t="shared" ref="AA5:AA10" si="6">IF(U5="","","×")</f>
        <v/>
      </c>
      <c r="AB5" s="179"/>
      <c r="AC5" s="64" t="str">
        <f t="shared" ref="AC5:AC10" si="7">IF(U5="","","=")</f>
        <v/>
      </c>
      <c r="AD5" s="80" t="str">
        <f t="shared" ref="AD5:AD36" si="8">IF(AB5="","",IF(0.0001&gt;ABS(X5*Z5*AB5/1000),0,ABS(X5*Z5*AB5/1000)))</f>
        <v/>
      </c>
      <c r="AE5" s="68" t="str">
        <f>IF(AD5="","",IF(U5&lt;=135,LOOKUP(U5,概要と通り!$A$24:$A$54,概要と通り!$D$24:$D$54),LOOKUP(U5,概要と通り!$A$63:$A$118,概要と通り!$D$63:$D$118)))</f>
        <v/>
      </c>
      <c r="AF5" s="13" t="str">
        <f t="shared" ref="AF5:AF10" si="9">IF(AD5="","",AD5*AE5)</f>
        <v/>
      </c>
      <c r="AG5" s="13" t="str">
        <f t="shared" ref="AG5:AG36" si="10">IF(AD5="","",AD5*(AE5-$AG$188)^2)</f>
        <v/>
      </c>
    </row>
    <row r="6" spans="1:33">
      <c r="A6" s="71"/>
      <c r="B6" s="71"/>
      <c r="C6" s="91"/>
      <c r="D6" s="175"/>
      <c r="E6" s="64" t="str">
        <f>IF(D6="","",IF(D6&lt;=35,LOOKUP(D6,概要と通り!$G$24:$G$59,概要と通り!$H$24:$H$59),LOOKUP(D6,概要と通り!$G$63:$G$118,概要と通り!$H$63:$H$118)))</f>
        <v/>
      </c>
      <c r="F6" s="175"/>
      <c r="G6" s="176"/>
      <c r="H6" s="64" t="str">
        <f t="shared" si="0"/>
        <v/>
      </c>
      <c r="I6" s="177"/>
      <c r="J6" s="64" t="str">
        <f t="shared" si="1"/>
        <v/>
      </c>
      <c r="K6" s="178"/>
      <c r="L6" s="64" t="str">
        <f t="shared" si="2"/>
        <v/>
      </c>
      <c r="M6" s="80" t="str">
        <f t="shared" si="3"/>
        <v/>
      </c>
      <c r="N6" s="68" t="str">
        <f>IF(M6="","",IF(D6&lt;=35,LOOKUP(D6,概要と通り!$G$24:$G$59,概要と通り!$J$24:$J$59),LOOKUP(D6,概要と通り!$G$63:$G$118,概要と通り!$J$63:$J$118)))</f>
        <v/>
      </c>
      <c r="O6" s="13" t="str">
        <f t="shared" ref="O6:O10" si="11">IF(M6="","",M6*N6)</f>
        <v/>
      </c>
      <c r="P6" s="13" t="str">
        <f t="shared" si="4"/>
        <v/>
      </c>
      <c r="R6" s="71"/>
      <c r="S6" s="71"/>
      <c r="T6" s="91"/>
      <c r="U6" s="175"/>
      <c r="V6" s="64" t="str">
        <f>IF(U6="","",IF(U6&lt;=135,LOOKUP(U6,概要と通り!$A$24:$A$59,概要と通り!$B$24:$B$59),LOOKUP(U6,概要と通り!$A$63:$A$118,概要と通り!$B$63:$B$118)))</f>
        <v/>
      </c>
      <c r="W6" s="175"/>
      <c r="X6" s="176"/>
      <c r="Y6" s="64" t="str">
        <f t="shared" si="5"/>
        <v/>
      </c>
      <c r="Z6" s="177"/>
      <c r="AA6" s="64" t="str">
        <f t="shared" si="6"/>
        <v/>
      </c>
      <c r="AB6" s="179"/>
      <c r="AC6" s="64" t="str">
        <f t="shared" si="7"/>
        <v/>
      </c>
      <c r="AD6" s="80" t="str">
        <f t="shared" si="8"/>
        <v/>
      </c>
      <c r="AE6" s="68" t="str">
        <f>IF(AD6="","",IF(U6&lt;=135,LOOKUP(U6,概要と通り!$A$24:$A$54,概要と通り!$D$24:$D$54),LOOKUP(U6,概要と通り!$A$63:$A$118,概要と通り!$D$63:$D$118)))</f>
        <v/>
      </c>
      <c r="AF6" s="13" t="str">
        <f t="shared" si="9"/>
        <v/>
      </c>
      <c r="AG6" s="13" t="str">
        <f t="shared" si="10"/>
        <v/>
      </c>
    </row>
    <row r="7" spans="1:33">
      <c r="A7" s="71"/>
      <c r="B7" s="71"/>
      <c r="C7" s="91"/>
      <c r="D7" s="175"/>
      <c r="E7" s="64" t="str">
        <f>IF(D7="","",IF(D7&lt;=35,LOOKUP(D7,概要と通り!$G$24:$G$59,概要と通り!$H$24:$H$59),LOOKUP(D7,概要と通り!$G$63:$G$118,概要と通り!$H$63:$H$118)))</f>
        <v/>
      </c>
      <c r="F7" s="175"/>
      <c r="G7" s="176"/>
      <c r="H7" s="64" t="str">
        <f t="shared" si="0"/>
        <v/>
      </c>
      <c r="I7" s="177"/>
      <c r="J7" s="64" t="str">
        <f t="shared" si="1"/>
        <v/>
      </c>
      <c r="K7" s="178"/>
      <c r="L7" s="64" t="str">
        <f t="shared" si="2"/>
        <v/>
      </c>
      <c r="M7" s="80" t="str">
        <f t="shared" si="3"/>
        <v/>
      </c>
      <c r="N7" s="68" t="str">
        <f>IF(M7="","",IF(D7&lt;=35,LOOKUP(D7,概要と通り!$G$24:$G$59,概要と通り!$J$24:$J$59),LOOKUP(D7,概要と通り!$G$63:$G$118,概要と通り!$J$63:$J$118)))</f>
        <v/>
      </c>
      <c r="O7" s="13" t="str">
        <f t="shared" si="11"/>
        <v/>
      </c>
      <c r="P7" s="13" t="str">
        <f t="shared" si="4"/>
        <v/>
      </c>
      <c r="R7" s="71"/>
      <c r="S7" s="71"/>
      <c r="T7" s="91"/>
      <c r="U7" s="175"/>
      <c r="V7" s="64" t="str">
        <f>IF(U7="","",IF(U7&lt;=135,LOOKUP(U7,概要と通り!$A$24:$A$59,概要と通り!$B$24:$B$59),LOOKUP(U7,概要と通り!$A$63:$A$118,概要と通り!$B$63:$B$118)))</f>
        <v/>
      </c>
      <c r="W7" s="175"/>
      <c r="X7" s="176"/>
      <c r="Y7" s="64" t="str">
        <f t="shared" si="5"/>
        <v/>
      </c>
      <c r="Z7" s="177"/>
      <c r="AA7" s="64" t="str">
        <f t="shared" si="6"/>
        <v/>
      </c>
      <c r="AB7" s="179"/>
      <c r="AC7" s="64" t="str">
        <f t="shared" si="7"/>
        <v/>
      </c>
      <c r="AD7" s="80" t="str">
        <f t="shared" si="8"/>
        <v/>
      </c>
      <c r="AE7" s="68" t="str">
        <f>IF(AD7="","",IF(U7&lt;=135,LOOKUP(U7,概要と通り!$A$24:$A$54,概要と通り!$D$24:$D$54),LOOKUP(U7,概要と通り!$A$63:$A$118,概要と通り!$D$63:$D$118)))</f>
        <v/>
      </c>
      <c r="AF7" s="13" t="str">
        <f t="shared" si="9"/>
        <v/>
      </c>
      <c r="AG7" s="13" t="str">
        <f t="shared" si="10"/>
        <v/>
      </c>
    </row>
    <row r="8" spans="1:33">
      <c r="A8" s="71"/>
      <c r="B8" s="71"/>
      <c r="C8" s="91"/>
      <c r="D8" s="175"/>
      <c r="E8" s="64" t="str">
        <f>IF(D8="","",IF(D8&lt;=35,LOOKUP(D8,概要と通り!$G$24:$G$59,概要と通り!$H$24:$H$59),LOOKUP(D8,概要と通り!$G$63:$G$118,概要と通り!$H$63:$H$118)))</f>
        <v/>
      </c>
      <c r="F8" s="175"/>
      <c r="G8" s="176"/>
      <c r="H8" s="64" t="str">
        <f t="shared" si="0"/>
        <v/>
      </c>
      <c r="I8" s="177"/>
      <c r="J8" s="64" t="str">
        <f t="shared" si="1"/>
        <v/>
      </c>
      <c r="K8" s="178"/>
      <c r="L8" s="64" t="str">
        <f t="shared" si="2"/>
        <v/>
      </c>
      <c r="M8" s="80" t="str">
        <f t="shared" si="3"/>
        <v/>
      </c>
      <c r="N8" s="68" t="str">
        <f>IF(M8="","",IF(D8&lt;=35,LOOKUP(D8,概要と通り!$G$24:$G$59,概要と通り!$J$24:$J$59),LOOKUP(D8,概要と通り!$G$63:$G$118,概要と通り!$J$63:$J$118)))</f>
        <v/>
      </c>
      <c r="O8" s="13" t="str">
        <f t="shared" si="11"/>
        <v/>
      </c>
      <c r="P8" s="13" t="str">
        <f t="shared" si="4"/>
        <v/>
      </c>
      <c r="R8" s="71"/>
      <c r="S8" s="71"/>
      <c r="T8" s="91"/>
      <c r="U8" s="175"/>
      <c r="V8" s="64" t="str">
        <f>IF(U8="","",IF(U8&lt;=135,LOOKUP(U8,概要と通り!$A$24:$A$59,概要と通り!$B$24:$B$59),LOOKUP(U8,概要と通り!$A$63:$A$118,概要と通り!$B$63:$B$118)))</f>
        <v/>
      </c>
      <c r="W8" s="175"/>
      <c r="X8" s="176"/>
      <c r="Y8" s="64" t="str">
        <f t="shared" si="5"/>
        <v/>
      </c>
      <c r="Z8" s="177"/>
      <c r="AA8" s="64" t="str">
        <f t="shared" si="6"/>
        <v/>
      </c>
      <c r="AB8" s="179"/>
      <c r="AC8" s="64" t="str">
        <f t="shared" si="7"/>
        <v/>
      </c>
      <c r="AD8" s="80" t="str">
        <f t="shared" si="8"/>
        <v/>
      </c>
      <c r="AE8" s="68" t="str">
        <f>IF(AD8="","",IF(U8&lt;=135,LOOKUP(U8,概要と通り!$A$24:$A$54,概要と通り!$D$24:$D$54),LOOKUP(U8,概要と通り!$A$63:$A$118,概要と通り!$D$63:$D$118)))</f>
        <v/>
      </c>
      <c r="AF8" s="13" t="str">
        <f t="shared" si="9"/>
        <v/>
      </c>
      <c r="AG8" s="13" t="str">
        <f t="shared" si="10"/>
        <v/>
      </c>
    </row>
    <row r="9" spans="1:33">
      <c r="A9" s="71"/>
      <c r="B9" s="71"/>
      <c r="C9" s="91"/>
      <c r="D9" s="175"/>
      <c r="E9" s="64" t="str">
        <f>IF(D9="","",IF(D9&lt;=35,LOOKUP(D9,概要と通り!$G$24:$G$59,概要と通り!$H$24:$H$59),LOOKUP(D9,概要と通り!$G$63:$G$118,概要と通り!$H$63:$H$118)))</f>
        <v/>
      </c>
      <c r="F9" s="175"/>
      <c r="G9" s="176"/>
      <c r="H9" s="64" t="str">
        <f t="shared" si="0"/>
        <v/>
      </c>
      <c r="I9" s="177"/>
      <c r="J9" s="64" t="str">
        <f t="shared" si="1"/>
        <v/>
      </c>
      <c r="K9" s="178"/>
      <c r="L9" s="64" t="str">
        <f t="shared" si="2"/>
        <v/>
      </c>
      <c r="M9" s="80" t="str">
        <f t="shared" si="3"/>
        <v/>
      </c>
      <c r="N9" s="68" t="str">
        <f>IF(M9="","",IF(D9&lt;=35,LOOKUP(D9,概要と通り!$G$24:$G$59,概要と通り!$J$24:$J$59),LOOKUP(D9,概要と通り!$G$63:$G$118,概要と通り!$J$63:$J$118)))</f>
        <v/>
      </c>
      <c r="O9" s="13" t="str">
        <f t="shared" si="11"/>
        <v/>
      </c>
      <c r="P9" s="13" t="str">
        <f t="shared" si="4"/>
        <v/>
      </c>
      <c r="R9" s="71"/>
      <c r="S9" s="71"/>
      <c r="T9" s="91"/>
      <c r="U9" s="175"/>
      <c r="V9" s="64" t="str">
        <f>IF(U9="","",IF(U9&lt;=135,LOOKUP(U9,概要と通り!$A$24:$A$59,概要と通り!$B$24:$B$59),LOOKUP(U9,概要と通り!$A$63:$A$118,概要と通り!$B$63:$B$118)))</f>
        <v/>
      </c>
      <c r="W9" s="175"/>
      <c r="X9" s="176"/>
      <c r="Y9" s="64" t="str">
        <f t="shared" si="5"/>
        <v/>
      </c>
      <c r="Z9" s="177"/>
      <c r="AA9" s="64" t="str">
        <f t="shared" si="6"/>
        <v/>
      </c>
      <c r="AB9" s="179"/>
      <c r="AC9" s="64" t="str">
        <f t="shared" si="7"/>
        <v/>
      </c>
      <c r="AD9" s="80" t="str">
        <f t="shared" si="8"/>
        <v/>
      </c>
      <c r="AE9" s="68" t="str">
        <f>IF(AD9="","",IF(U9&lt;=135,LOOKUP(U9,概要と通り!$A$24:$A$54,概要と通り!$D$24:$D$54),LOOKUP(U9,概要と通り!$A$63:$A$118,概要と通り!$D$63:$D$118)))</f>
        <v/>
      </c>
      <c r="AF9" s="13" t="str">
        <f t="shared" si="9"/>
        <v/>
      </c>
      <c r="AG9" s="13" t="str">
        <f t="shared" si="10"/>
        <v/>
      </c>
    </row>
    <row r="10" spans="1:33">
      <c r="A10" s="71"/>
      <c r="B10" s="71"/>
      <c r="C10" s="91"/>
      <c r="D10" s="175"/>
      <c r="E10" s="64" t="str">
        <f>IF(D10="","",IF(D10&lt;=35,LOOKUP(D10,概要と通り!$G$24:$G$59,概要と通り!$H$24:$H$59),LOOKUP(D10,概要と通り!$G$63:$G$118,概要と通り!$H$63:$H$118)))</f>
        <v/>
      </c>
      <c r="F10" s="175"/>
      <c r="G10" s="176"/>
      <c r="H10" s="64" t="str">
        <f t="shared" si="0"/>
        <v/>
      </c>
      <c r="I10" s="177"/>
      <c r="J10" s="64" t="str">
        <f t="shared" si="1"/>
        <v/>
      </c>
      <c r="K10" s="178"/>
      <c r="L10" s="64" t="str">
        <f t="shared" si="2"/>
        <v/>
      </c>
      <c r="M10" s="80" t="str">
        <f t="shared" si="3"/>
        <v/>
      </c>
      <c r="N10" s="68" t="str">
        <f>IF(M10="","",IF(D10&lt;=35,LOOKUP(D10,概要と通り!$G$24:$G$59,概要と通り!$J$24:$J$59),LOOKUP(D10,概要と通り!$G$63:$G$118,概要と通り!$J$63:$J$118)))</f>
        <v/>
      </c>
      <c r="O10" s="13" t="str">
        <f t="shared" si="11"/>
        <v/>
      </c>
      <c r="P10" s="13" t="str">
        <f t="shared" si="4"/>
        <v/>
      </c>
      <c r="R10" s="71"/>
      <c r="S10" s="71"/>
      <c r="T10" s="91"/>
      <c r="U10" s="175"/>
      <c r="V10" s="64" t="str">
        <f>IF(U10="","",IF(U10&lt;=135,LOOKUP(U10,概要と通り!$A$24:$A$59,概要と通り!$B$24:$B$59),LOOKUP(U10,概要と通り!$A$63:$A$118,概要と通り!$B$63:$B$118)))</f>
        <v/>
      </c>
      <c r="W10" s="175"/>
      <c r="X10" s="176"/>
      <c r="Y10" s="64" t="str">
        <f t="shared" si="5"/>
        <v/>
      </c>
      <c r="Z10" s="177"/>
      <c r="AA10" s="64" t="str">
        <f t="shared" si="6"/>
        <v/>
      </c>
      <c r="AB10" s="179"/>
      <c r="AC10" s="64" t="str">
        <f t="shared" si="7"/>
        <v/>
      </c>
      <c r="AD10" s="80" t="str">
        <f t="shared" si="8"/>
        <v/>
      </c>
      <c r="AE10" s="68" t="str">
        <f>IF(AD10="","",IF(U10&lt;=135,LOOKUP(U10,概要と通り!$A$24:$A$54,概要と通り!$D$24:$D$54),LOOKUP(U10,概要と通り!$A$63:$A$118,概要と通り!$D$63:$D$118)))</f>
        <v/>
      </c>
      <c r="AF10" s="13" t="str">
        <f t="shared" si="9"/>
        <v/>
      </c>
      <c r="AG10" s="13" t="str">
        <f t="shared" si="10"/>
        <v/>
      </c>
    </row>
    <row r="11" spans="1:33">
      <c r="A11" s="71"/>
      <c r="B11" s="71"/>
      <c r="C11" s="91"/>
      <c r="D11" s="151"/>
      <c r="E11" s="64" t="str">
        <f>IF(D11="","",IF(D11&lt;=35,LOOKUP(D11,概要と通り!$G$24:$G$59,概要と通り!$H$24:$H$59),LOOKUP(D11,概要と通り!$G$63:$G$118,概要と通り!$H$63:$H$118)))</f>
        <v/>
      </c>
      <c r="F11" s="151"/>
      <c r="G11" s="152"/>
      <c r="H11" s="64" t="str">
        <f t="shared" ref="H11:H56" si="12">IF(D11="","","×")</f>
        <v/>
      </c>
      <c r="I11" s="153"/>
      <c r="J11" s="64" t="str">
        <f t="shared" ref="J11:J56" si="13">IF(D11="","","×")</f>
        <v/>
      </c>
      <c r="K11" s="154"/>
      <c r="L11" s="64" t="str">
        <f t="shared" ref="L11:L56" si="14">IF(D11="","","=")</f>
        <v/>
      </c>
      <c r="M11" s="80" t="str">
        <f t="shared" si="3"/>
        <v/>
      </c>
      <c r="N11" s="68" t="str">
        <f>IF(M11="","",IF(D11&lt;=35,LOOKUP(D11,概要と通り!$G$24:$G$59,概要と通り!$J$24:$J$59),LOOKUP(D11,概要と通り!$G$63:$G$118,概要と通り!$J$63:$J$118)))</f>
        <v/>
      </c>
      <c r="O11" s="13" t="str">
        <f t="shared" ref="O11:O56" si="15">IF(M11="","",M11*N11)</f>
        <v/>
      </c>
      <c r="P11" s="13" t="str">
        <f t="shared" si="4"/>
        <v/>
      </c>
      <c r="R11" s="71"/>
      <c r="S11" s="71"/>
      <c r="T11" s="91"/>
      <c r="U11" s="175"/>
      <c r="V11" s="64" t="str">
        <f>IF(U11="","",IF(U11&lt;=135,LOOKUP(U11,概要と通り!$A$24:$A$59,概要と通り!$B$24:$B$59),LOOKUP(U11,概要と通り!$A$63:$A$118,概要と通り!$B$63:$B$118)))</f>
        <v/>
      </c>
      <c r="W11" s="175"/>
      <c r="X11" s="176"/>
      <c r="Y11" s="64" t="str">
        <f t="shared" ref="Y11:Y56" si="16">IF(U11="","","×")</f>
        <v/>
      </c>
      <c r="Z11" s="177"/>
      <c r="AA11" s="64" t="str">
        <f t="shared" ref="AA11:AA56" si="17">IF(U11="","","×")</f>
        <v/>
      </c>
      <c r="AB11" s="179"/>
      <c r="AC11" s="64" t="str">
        <f t="shared" ref="AC11:AC56" si="18">IF(U11="","","=")</f>
        <v/>
      </c>
      <c r="AD11" s="80" t="str">
        <f t="shared" si="8"/>
        <v/>
      </c>
      <c r="AE11" s="68" t="str">
        <f>IF(AD11="","",IF(U11&lt;=135,LOOKUP(U11,概要と通り!$A$24:$A$59,概要と通り!$D$24:$D$59),LOOKUP(U11,概要と通り!$A$63:$A$118,概要と通り!$D$63:$D$118)))</f>
        <v/>
      </c>
      <c r="AF11" s="13" t="str">
        <f t="shared" ref="AF11:AF56" si="19">IF(AD11="","",AD11*AE11)</f>
        <v/>
      </c>
      <c r="AG11" s="13" t="str">
        <f t="shared" si="10"/>
        <v/>
      </c>
    </row>
    <row r="12" spans="1:33">
      <c r="A12" s="71"/>
      <c r="B12" s="71"/>
      <c r="C12" s="91"/>
      <c r="D12" s="151"/>
      <c r="E12" s="64" t="str">
        <f>IF(D12="","",IF(D12&lt;=35,LOOKUP(D12,概要と通り!$G$24:$G$59,概要と通り!$H$24:$H$59),LOOKUP(D12,概要と通り!$G$63:$G$118,概要と通り!$H$63:$H$118)))</f>
        <v/>
      </c>
      <c r="F12" s="151"/>
      <c r="G12" s="152"/>
      <c r="H12" s="64" t="str">
        <f t="shared" si="12"/>
        <v/>
      </c>
      <c r="I12" s="153"/>
      <c r="J12" s="64" t="str">
        <f t="shared" si="13"/>
        <v/>
      </c>
      <c r="K12" s="154"/>
      <c r="L12" s="64" t="str">
        <f t="shared" si="14"/>
        <v/>
      </c>
      <c r="M12" s="80" t="str">
        <f t="shared" si="3"/>
        <v/>
      </c>
      <c r="N12" s="68" t="str">
        <f>IF(M12="","",IF(D12&lt;=35,LOOKUP(D12,概要と通り!$G$24:$G$59,概要と通り!$J$24:$J$59),LOOKUP(D12,概要と通り!$G$63:$G$118,概要と通り!$J$63:$J$118)))</f>
        <v/>
      </c>
      <c r="O12" s="13" t="str">
        <f t="shared" si="15"/>
        <v/>
      </c>
      <c r="P12" s="13" t="str">
        <f t="shared" si="4"/>
        <v/>
      </c>
      <c r="R12" s="71"/>
      <c r="S12" s="71"/>
      <c r="T12" s="91"/>
      <c r="U12" s="175"/>
      <c r="V12" s="64" t="str">
        <f>IF(U12="","",IF(U12&lt;=135,LOOKUP(U12,概要と通り!$A$24:$A$59,概要と通り!$B$24:$B$59),LOOKUP(U12,概要と通り!$A$63:$A$118,概要と通り!$B$63:$B$118)))</f>
        <v/>
      </c>
      <c r="W12" s="175"/>
      <c r="X12" s="176"/>
      <c r="Y12" s="64" t="str">
        <f t="shared" si="16"/>
        <v/>
      </c>
      <c r="Z12" s="177"/>
      <c r="AA12" s="64" t="str">
        <f t="shared" si="17"/>
        <v/>
      </c>
      <c r="AB12" s="179"/>
      <c r="AC12" s="64" t="str">
        <f t="shared" si="18"/>
        <v/>
      </c>
      <c r="AD12" s="80" t="str">
        <f t="shared" si="8"/>
        <v/>
      </c>
      <c r="AE12" s="68" t="str">
        <f>IF(AD12="","",IF(U12&lt;=135,LOOKUP(U12,概要と通り!$A$24:$A$59,概要と通り!$D$24:$D$59),LOOKUP(U12,概要と通り!$A$63:$A$118,概要と通り!$D$63:$D$118)))</f>
        <v/>
      </c>
      <c r="AF12" s="13" t="str">
        <f t="shared" si="19"/>
        <v/>
      </c>
      <c r="AG12" s="13" t="str">
        <f t="shared" si="10"/>
        <v/>
      </c>
    </row>
    <row r="13" spans="1:33">
      <c r="A13" s="71"/>
      <c r="B13" s="71"/>
      <c r="C13" s="91"/>
      <c r="D13" s="151"/>
      <c r="E13" s="64" t="str">
        <f>IF(D13="","",IF(D13&lt;=35,LOOKUP(D13,概要と通り!$G$24:$G$59,概要と通り!$H$24:$H$59),LOOKUP(D13,概要と通り!$G$63:$G$118,概要と通り!$H$63:$H$118)))</f>
        <v/>
      </c>
      <c r="F13" s="151"/>
      <c r="G13" s="152"/>
      <c r="H13" s="64" t="str">
        <f t="shared" si="12"/>
        <v/>
      </c>
      <c r="I13" s="153"/>
      <c r="J13" s="64" t="str">
        <f t="shared" si="13"/>
        <v/>
      </c>
      <c r="K13" s="154"/>
      <c r="L13" s="64" t="str">
        <f t="shared" si="14"/>
        <v/>
      </c>
      <c r="M13" s="80" t="str">
        <f t="shared" si="3"/>
        <v/>
      </c>
      <c r="N13" s="68" t="str">
        <f>IF(M13="","",IF(D13&lt;=35,LOOKUP(D13,概要と通り!$G$24:$G$59,概要と通り!$J$24:$J$59),LOOKUP(D13,概要と通り!$G$63:$G$118,概要と通り!$J$63:$J$118)))</f>
        <v/>
      </c>
      <c r="O13" s="13" t="str">
        <f t="shared" si="15"/>
        <v/>
      </c>
      <c r="P13" s="13" t="str">
        <f t="shared" si="4"/>
        <v/>
      </c>
      <c r="R13" s="71"/>
      <c r="S13" s="71"/>
      <c r="T13" s="91"/>
      <c r="U13" s="175"/>
      <c r="V13" s="64" t="str">
        <f>IF(U13="","",IF(U13&lt;=135,LOOKUP(U13,概要と通り!$A$24:$A$59,概要と通り!$B$24:$B$59),LOOKUP(U13,概要と通り!$A$63:$A$118,概要と通り!$B$63:$B$118)))</f>
        <v/>
      </c>
      <c r="W13" s="175"/>
      <c r="X13" s="176"/>
      <c r="Y13" s="64" t="str">
        <f t="shared" si="16"/>
        <v/>
      </c>
      <c r="Z13" s="177"/>
      <c r="AA13" s="64" t="str">
        <f t="shared" si="17"/>
        <v/>
      </c>
      <c r="AB13" s="179"/>
      <c r="AC13" s="64" t="str">
        <f t="shared" si="18"/>
        <v/>
      </c>
      <c r="AD13" s="80" t="str">
        <f t="shared" si="8"/>
        <v/>
      </c>
      <c r="AE13" s="68" t="str">
        <f>IF(AD13="","",IF(U13&lt;=135,LOOKUP(U13,概要と通り!$A$24:$A$59,概要と通り!$D$24:$D$59),LOOKUP(U13,概要と通り!$A$63:$A$118,概要と通り!$D$63:$D$118)))</f>
        <v/>
      </c>
      <c r="AF13" s="13" t="str">
        <f t="shared" si="19"/>
        <v/>
      </c>
      <c r="AG13" s="13" t="str">
        <f t="shared" si="10"/>
        <v/>
      </c>
    </row>
    <row r="14" spans="1:33">
      <c r="A14" s="71"/>
      <c r="B14" s="71"/>
      <c r="C14" s="91"/>
      <c r="D14" s="151"/>
      <c r="E14" s="64" t="str">
        <f>IF(D14="","",IF(D14&lt;=35,LOOKUP(D14,概要と通り!$G$24:$G$59,概要と通り!$H$24:$H$59),LOOKUP(D14,概要と通り!$G$63:$G$118,概要と通り!$H$63:$H$118)))</f>
        <v/>
      </c>
      <c r="F14" s="151"/>
      <c r="G14" s="152"/>
      <c r="H14" s="64" t="str">
        <f t="shared" si="12"/>
        <v/>
      </c>
      <c r="I14" s="153"/>
      <c r="J14" s="64" t="str">
        <f t="shared" si="13"/>
        <v/>
      </c>
      <c r="K14" s="154"/>
      <c r="L14" s="64" t="str">
        <f t="shared" si="14"/>
        <v/>
      </c>
      <c r="M14" s="80" t="str">
        <f t="shared" si="3"/>
        <v/>
      </c>
      <c r="N14" s="68" t="str">
        <f>IF(M14="","",IF(D14&lt;=35,LOOKUP(D14,概要と通り!$G$24:$G$59,概要と通り!$J$24:$J$59),LOOKUP(D14,概要と通り!$G$63:$G$118,概要と通り!$J$63:$J$118)))</f>
        <v/>
      </c>
      <c r="O14" s="13" t="str">
        <f t="shared" si="15"/>
        <v/>
      </c>
      <c r="P14" s="13" t="str">
        <f t="shared" si="4"/>
        <v/>
      </c>
      <c r="R14" s="71"/>
      <c r="S14" s="71"/>
      <c r="T14" s="91"/>
      <c r="U14" s="175"/>
      <c r="V14" s="64" t="str">
        <f>IF(U14="","",IF(U14&lt;=135,LOOKUP(U14,概要と通り!$A$24:$A$59,概要と通り!$B$24:$B$59),LOOKUP(U14,概要と通り!$A$63:$A$118,概要と通り!$B$63:$B$118)))</f>
        <v/>
      </c>
      <c r="W14" s="175"/>
      <c r="X14" s="176"/>
      <c r="Y14" s="64" t="str">
        <f t="shared" si="16"/>
        <v/>
      </c>
      <c r="Z14" s="177"/>
      <c r="AA14" s="64" t="str">
        <f t="shared" si="17"/>
        <v/>
      </c>
      <c r="AB14" s="179"/>
      <c r="AC14" s="64" t="str">
        <f t="shared" si="18"/>
        <v/>
      </c>
      <c r="AD14" s="80" t="str">
        <f t="shared" si="8"/>
        <v/>
      </c>
      <c r="AE14" s="68" t="str">
        <f>IF(AD14="","",IF(U14&lt;=135,LOOKUP(U14,概要と通り!$A$24:$A$59,概要と通り!$D$24:$D$59),LOOKUP(U14,概要と通り!$A$63:$A$118,概要と通り!$D$63:$D$118)))</f>
        <v/>
      </c>
      <c r="AF14" s="13" t="str">
        <f t="shared" si="19"/>
        <v/>
      </c>
      <c r="AG14" s="13" t="str">
        <f t="shared" si="10"/>
        <v/>
      </c>
    </row>
    <row r="15" spans="1:33">
      <c r="A15" s="71"/>
      <c r="B15" s="71"/>
      <c r="C15" s="91"/>
      <c r="D15" s="151"/>
      <c r="E15" s="64" t="str">
        <f>IF(D15="","",IF(D15&lt;=35,LOOKUP(D15,概要と通り!$G$24:$G$59,概要と通り!$H$24:$H$59),LOOKUP(D15,概要と通り!$G$63:$G$118,概要と通り!$H$63:$H$118)))</f>
        <v/>
      </c>
      <c r="F15" s="151"/>
      <c r="G15" s="152"/>
      <c r="H15" s="64" t="str">
        <f t="shared" si="12"/>
        <v/>
      </c>
      <c r="I15" s="153"/>
      <c r="J15" s="64" t="str">
        <f t="shared" si="13"/>
        <v/>
      </c>
      <c r="K15" s="154"/>
      <c r="L15" s="64" t="str">
        <f t="shared" si="14"/>
        <v/>
      </c>
      <c r="M15" s="80" t="str">
        <f t="shared" si="3"/>
        <v/>
      </c>
      <c r="N15" s="68" t="str">
        <f>IF(M15="","",IF(D15&lt;=35,LOOKUP(D15,概要と通り!$G$24:$G$59,概要と通り!$J$24:$J$59),LOOKUP(D15,概要と通り!$G$63:$G$118,概要と通り!$J$63:$J$118)))</f>
        <v/>
      </c>
      <c r="O15" s="13" t="str">
        <f t="shared" si="15"/>
        <v/>
      </c>
      <c r="P15" s="13" t="str">
        <f t="shared" si="4"/>
        <v/>
      </c>
      <c r="R15" s="71"/>
      <c r="S15" s="71"/>
      <c r="T15" s="91"/>
      <c r="U15" s="175"/>
      <c r="V15" s="64" t="str">
        <f>IF(U15="","",IF(U15&lt;=135,LOOKUP(U15,概要と通り!$A$24:$A$59,概要と通り!$B$24:$B$59),LOOKUP(U15,概要と通り!$A$63:$A$118,概要と通り!$B$63:$B$118)))</f>
        <v/>
      </c>
      <c r="W15" s="175"/>
      <c r="X15" s="176"/>
      <c r="Y15" s="64" t="str">
        <f t="shared" ref="Y15:Y32" si="20">IF(U15="","","×")</f>
        <v/>
      </c>
      <c r="Z15" s="177"/>
      <c r="AA15" s="64" t="str">
        <f t="shared" ref="AA15:AA32" si="21">IF(U15="","","×")</f>
        <v/>
      </c>
      <c r="AB15" s="179"/>
      <c r="AC15" s="64" t="str">
        <f t="shared" ref="AC15:AC32" si="22">IF(U15="","","=")</f>
        <v/>
      </c>
      <c r="AD15" s="80" t="str">
        <f t="shared" si="8"/>
        <v/>
      </c>
      <c r="AE15" s="68" t="str">
        <f>IF(AD15="","",IF(U15&lt;=135,LOOKUP(U15,概要と通り!$A$24:$A$59,概要と通り!$D$24:$D$59),LOOKUP(U15,概要と通り!$A$63:$A$118,概要と通り!$D$63:$D$118)))</f>
        <v/>
      </c>
      <c r="AF15" s="13" t="str">
        <f t="shared" ref="AF15:AF32" si="23">IF(AD15="","",AD15*AE15)</f>
        <v/>
      </c>
      <c r="AG15" s="13" t="str">
        <f t="shared" si="10"/>
        <v/>
      </c>
    </row>
    <row r="16" spans="1:33">
      <c r="A16" s="71"/>
      <c r="B16" s="71"/>
      <c r="C16" s="91"/>
      <c r="D16" s="151"/>
      <c r="E16" s="64" t="str">
        <f>IF(D16="","",IF(D16&lt;=35,LOOKUP(D16,概要と通り!$G$24:$G$59,概要と通り!$H$24:$H$59),LOOKUP(D16,概要と通り!$G$63:$G$118,概要と通り!$H$63:$H$118)))</f>
        <v/>
      </c>
      <c r="F16" s="151"/>
      <c r="G16" s="152"/>
      <c r="H16" s="64" t="str">
        <f t="shared" si="12"/>
        <v/>
      </c>
      <c r="I16" s="153"/>
      <c r="J16" s="64" t="str">
        <f t="shared" si="13"/>
        <v/>
      </c>
      <c r="K16" s="154"/>
      <c r="L16" s="64" t="str">
        <f t="shared" si="14"/>
        <v/>
      </c>
      <c r="M16" s="80" t="str">
        <f t="shared" si="3"/>
        <v/>
      </c>
      <c r="N16" s="68" t="str">
        <f>IF(M16="","",IF(D16&lt;=35,LOOKUP(D16,概要と通り!$G$24:$G$59,概要と通り!$J$24:$J$59),LOOKUP(D16,概要と通り!$G$63:$G$118,概要と通り!$J$63:$J$118)))</f>
        <v/>
      </c>
      <c r="O16" s="13" t="str">
        <f t="shared" si="15"/>
        <v/>
      </c>
      <c r="P16" s="13" t="str">
        <f t="shared" si="4"/>
        <v/>
      </c>
      <c r="R16" s="71"/>
      <c r="S16" s="71"/>
      <c r="T16" s="91"/>
      <c r="U16" s="151"/>
      <c r="V16" s="64" t="str">
        <f>IF(U16="","",IF(U16&lt;=135,LOOKUP(U16,概要と通り!$A$24:$A$59,概要と通り!$B$24:$B$59),LOOKUP(U16,概要と通り!$A$63:$A$118,概要と通り!$B$63:$B$118)))</f>
        <v/>
      </c>
      <c r="W16" s="151"/>
      <c r="X16" s="152"/>
      <c r="Y16" s="64" t="str">
        <f t="shared" si="20"/>
        <v/>
      </c>
      <c r="Z16" s="153"/>
      <c r="AA16" s="64" t="str">
        <f t="shared" si="21"/>
        <v/>
      </c>
      <c r="AB16" s="161"/>
      <c r="AC16" s="64" t="str">
        <f t="shared" si="22"/>
        <v/>
      </c>
      <c r="AD16" s="80" t="str">
        <f t="shared" si="8"/>
        <v/>
      </c>
      <c r="AE16" s="68" t="str">
        <f>IF(AD16="","",IF(U16&lt;=135,LOOKUP(U16,概要と通り!$A$24:$A$59,概要と通り!$D$24:$D$59),LOOKUP(U16,概要と通り!$A$63:$A$118,概要と通り!$D$63:$D$118)))</f>
        <v/>
      </c>
      <c r="AF16" s="13" t="str">
        <f t="shared" si="23"/>
        <v/>
      </c>
      <c r="AG16" s="13" t="str">
        <f t="shared" si="10"/>
        <v/>
      </c>
    </row>
    <row r="17" spans="1:33">
      <c r="A17" s="71"/>
      <c r="B17" s="71"/>
      <c r="C17" s="91"/>
      <c r="D17" s="151"/>
      <c r="E17" s="64" t="str">
        <f>IF(D17="","",IF(D17&lt;=35,LOOKUP(D17,概要と通り!$G$24:$G$59,概要と通り!$H$24:$H$59),LOOKUP(D17,概要と通り!$G$63:$G$118,概要と通り!$H$63:$H$118)))</f>
        <v/>
      </c>
      <c r="F17" s="151"/>
      <c r="G17" s="152"/>
      <c r="H17" s="64" t="str">
        <f t="shared" si="12"/>
        <v/>
      </c>
      <c r="I17" s="153"/>
      <c r="J17" s="64" t="str">
        <f t="shared" si="13"/>
        <v/>
      </c>
      <c r="K17" s="154"/>
      <c r="L17" s="64" t="str">
        <f t="shared" si="14"/>
        <v/>
      </c>
      <c r="M17" s="80" t="str">
        <f t="shared" si="3"/>
        <v/>
      </c>
      <c r="N17" s="68" t="str">
        <f>IF(M17="","",IF(D17&lt;=35,LOOKUP(D17,概要と通り!$G$24:$G$59,概要と通り!$J$24:$J$59),LOOKUP(D17,概要と通り!$G$63:$G$118,概要と通り!$J$63:$J$118)))</f>
        <v/>
      </c>
      <c r="O17" s="13" t="str">
        <f t="shared" si="15"/>
        <v/>
      </c>
      <c r="P17" s="13" t="str">
        <f t="shared" si="4"/>
        <v/>
      </c>
      <c r="R17" s="71"/>
      <c r="S17" s="71"/>
      <c r="T17" s="91"/>
      <c r="U17" s="151"/>
      <c r="V17" s="64" t="str">
        <f>IF(U17="","",IF(U17&lt;=135,LOOKUP(U17,概要と通り!$A$24:$A$59,概要と通り!$B$24:$B$59),LOOKUP(U17,概要と通り!$A$63:$A$118,概要と通り!$B$63:$B$118)))</f>
        <v/>
      </c>
      <c r="W17" s="151"/>
      <c r="X17" s="152"/>
      <c r="Y17" s="64" t="str">
        <f t="shared" si="20"/>
        <v/>
      </c>
      <c r="Z17" s="153"/>
      <c r="AA17" s="64" t="str">
        <f t="shared" si="21"/>
        <v/>
      </c>
      <c r="AB17" s="161"/>
      <c r="AC17" s="64" t="str">
        <f t="shared" si="22"/>
        <v/>
      </c>
      <c r="AD17" s="80" t="str">
        <f t="shared" si="8"/>
        <v/>
      </c>
      <c r="AE17" s="68" t="str">
        <f>IF(AD17="","",IF(U17&lt;=135,LOOKUP(U17,概要と通り!$A$24:$A$59,概要と通り!$D$24:$D$59),LOOKUP(U17,概要と通り!$A$63:$A$118,概要と通り!$D$63:$D$118)))</f>
        <v/>
      </c>
      <c r="AF17" s="13" t="str">
        <f t="shared" si="23"/>
        <v/>
      </c>
      <c r="AG17" s="13" t="str">
        <f t="shared" si="10"/>
        <v/>
      </c>
    </row>
    <row r="18" spans="1:33">
      <c r="A18" s="71"/>
      <c r="B18" s="71"/>
      <c r="C18" s="91"/>
      <c r="D18" s="151"/>
      <c r="E18" s="64" t="str">
        <f>IF(D18="","",IF(D18&lt;=35,LOOKUP(D18,概要と通り!$G$24:$G$59,概要と通り!$H$24:$H$59),LOOKUP(D18,概要と通り!$G$63:$G$118,概要と通り!$H$63:$H$118)))</f>
        <v/>
      </c>
      <c r="F18" s="151"/>
      <c r="G18" s="152"/>
      <c r="H18" s="64" t="str">
        <f t="shared" si="12"/>
        <v/>
      </c>
      <c r="I18" s="153"/>
      <c r="J18" s="64" t="str">
        <f t="shared" si="13"/>
        <v/>
      </c>
      <c r="K18" s="154"/>
      <c r="L18" s="64" t="str">
        <f t="shared" si="14"/>
        <v/>
      </c>
      <c r="M18" s="80" t="str">
        <f t="shared" si="3"/>
        <v/>
      </c>
      <c r="N18" s="68" t="str">
        <f>IF(M18="","",IF(D18&lt;=35,LOOKUP(D18,概要と通り!$G$24:$G$59,概要と通り!$J$24:$J$59),LOOKUP(D18,概要と通り!$G$63:$G$118,概要と通り!$J$63:$J$118)))</f>
        <v/>
      </c>
      <c r="O18" s="13" t="str">
        <f t="shared" si="15"/>
        <v/>
      </c>
      <c r="P18" s="13" t="str">
        <f t="shared" si="4"/>
        <v/>
      </c>
      <c r="R18" s="71"/>
      <c r="S18" s="71"/>
      <c r="T18" s="91"/>
      <c r="U18" s="151"/>
      <c r="V18" s="64" t="str">
        <f>IF(U18="","",IF(U18&lt;=135,LOOKUP(U18,概要と通り!$A$24:$A$59,概要と通り!$B$24:$B$59),LOOKUP(U18,概要と通り!$A$63:$A$118,概要と通り!$B$63:$B$118)))</f>
        <v/>
      </c>
      <c r="W18" s="151"/>
      <c r="X18" s="152"/>
      <c r="Y18" s="64" t="str">
        <f t="shared" si="20"/>
        <v/>
      </c>
      <c r="Z18" s="153"/>
      <c r="AA18" s="64" t="str">
        <f t="shared" si="21"/>
        <v/>
      </c>
      <c r="AB18" s="161"/>
      <c r="AC18" s="64" t="str">
        <f t="shared" si="22"/>
        <v/>
      </c>
      <c r="AD18" s="80" t="str">
        <f t="shared" si="8"/>
        <v/>
      </c>
      <c r="AE18" s="68" t="str">
        <f>IF(AD18="","",IF(U18&lt;=135,LOOKUP(U18,概要と通り!$A$24:$A$59,概要と通り!$D$24:$D$59),LOOKUP(U18,概要と通り!$A$63:$A$118,概要と通り!$D$63:$D$118)))</f>
        <v/>
      </c>
      <c r="AF18" s="13" t="str">
        <f t="shared" si="23"/>
        <v/>
      </c>
      <c r="AG18" s="13" t="str">
        <f t="shared" si="10"/>
        <v/>
      </c>
    </row>
    <row r="19" spans="1:33">
      <c r="A19" s="71"/>
      <c r="B19" s="71"/>
      <c r="C19" s="91"/>
      <c r="D19" s="151"/>
      <c r="E19" s="64" t="str">
        <f>IF(D19="","",IF(D19&lt;=35,LOOKUP(D19,概要と通り!$G$24:$G$59,概要と通り!$H$24:$H$59),LOOKUP(D19,概要と通り!$G$63:$G$118,概要と通り!$H$63:$H$118)))</f>
        <v/>
      </c>
      <c r="F19" s="151"/>
      <c r="G19" s="152"/>
      <c r="H19" s="64" t="str">
        <f t="shared" si="12"/>
        <v/>
      </c>
      <c r="I19" s="153"/>
      <c r="J19" s="64" t="str">
        <f t="shared" si="13"/>
        <v/>
      </c>
      <c r="K19" s="154"/>
      <c r="L19" s="64" t="str">
        <f t="shared" si="14"/>
        <v/>
      </c>
      <c r="M19" s="80" t="str">
        <f t="shared" si="3"/>
        <v/>
      </c>
      <c r="N19" s="68" t="str">
        <f>IF(M19="","",IF(D19&lt;=35,LOOKUP(D19,概要と通り!$G$24:$G$59,概要と通り!$J$24:$J$59),LOOKUP(D19,概要と通り!$G$63:$G$118,概要と通り!$J$63:$J$118)))</f>
        <v/>
      </c>
      <c r="O19" s="13" t="str">
        <f t="shared" si="15"/>
        <v/>
      </c>
      <c r="P19" s="13" t="str">
        <f t="shared" si="4"/>
        <v/>
      </c>
      <c r="R19" s="71"/>
      <c r="S19" s="71"/>
      <c r="T19" s="91"/>
      <c r="U19" s="151"/>
      <c r="V19" s="64" t="str">
        <f>IF(U19="","",IF(U19&lt;=135,LOOKUP(U19,概要と通り!$A$24:$A$59,概要と通り!$B$24:$B$59),LOOKUP(U19,概要と通り!$A$63:$A$118,概要と通り!$B$63:$B$118)))</f>
        <v/>
      </c>
      <c r="W19" s="151"/>
      <c r="X19" s="152"/>
      <c r="Y19" s="64" t="str">
        <f t="shared" si="20"/>
        <v/>
      </c>
      <c r="Z19" s="153"/>
      <c r="AA19" s="64" t="str">
        <f t="shared" si="21"/>
        <v/>
      </c>
      <c r="AB19" s="161"/>
      <c r="AC19" s="64" t="str">
        <f t="shared" si="22"/>
        <v/>
      </c>
      <c r="AD19" s="80" t="str">
        <f t="shared" si="8"/>
        <v/>
      </c>
      <c r="AE19" s="68" t="str">
        <f>IF(AD19="","",IF(U19&lt;=135,LOOKUP(U19,概要と通り!$A$24:$A$59,概要と通り!$D$24:$D$59),LOOKUP(U19,概要と通り!$A$63:$A$118,概要と通り!$D$63:$D$118)))</f>
        <v/>
      </c>
      <c r="AF19" s="13" t="str">
        <f t="shared" si="23"/>
        <v/>
      </c>
      <c r="AG19" s="13" t="str">
        <f t="shared" si="10"/>
        <v/>
      </c>
    </row>
    <row r="20" spans="1:33">
      <c r="A20" s="71"/>
      <c r="B20" s="71"/>
      <c r="C20" s="91"/>
      <c r="D20" s="151"/>
      <c r="E20" s="64" t="str">
        <f>IF(D20="","",IF(D20&lt;=35,LOOKUP(D20,概要と通り!$G$24:$G$59,概要と通り!$H$24:$H$59),LOOKUP(D20,概要と通り!$G$63:$G$118,概要と通り!$H$63:$H$118)))</f>
        <v/>
      </c>
      <c r="F20" s="151"/>
      <c r="G20" s="152"/>
      <c r="H20" s="64" t="str">
        <f t="shared" si="12"/>
        <v/>
      </c>
      <c r="I20" s="153"/>
      <c r="J20" s="64" t="str">
        <f t="shared" si="13"/>
        <v/>
      </c>
      <c r="K20" s="154"/>
      <c r="L20" s="64" t="str">
        <f t="shared" si="14"/>
        <v/>
      </c>
      <c r="M20" s="80" t="str">
        <f t="shared" si="3"/>
        <v/>
      </c>
      <c r="N20" s="68" t="str">
        <f>IF(M20="","",IF(D20&lt;=35,LOOKUP(D20,概要と通り!$G$24:$G$59,概要と通り!$J$24:$J$59),LOOKUP(D20,概要と通り!$G$63:$G$118,概要と通り!$J$63:$J$118)))</f>
        <v/>
      </c>
      <c r="O20" s="13" t="str">
        <f t="shared" si="15"/>
        <v/>
      </c>
      <c r="P20" s="13" t="str">
        <f t="shared" si="4"/>
        <v/>
      </c>
      <c r="R20" s="71"/>
      <c r="S20" s="71"/>
      <c r="T20" s="91"/>
      <c r="U20" s="151"/>
      <c r="V20" s="64" t="str">
        <f>IF(U20="","",IF(U20&lt;=135,LOOKUP(U20,概要と通り!$A$24:$A$59,概要と通り!$B$24:$B$59),LOOKUP(U20,概要と通り!$A$63:$A$118,概要と通り!$B$63:$B$118)))</f>
        <v/>
      </c>
      <c r="W20" s="151"/>
      <c r="X20" s="152"/>
      <c r="Y20" s="64" t="str">
        <f t="shared" si="20"/>
        <v/>
      </c>
      <c r="Z20" s="153"/>
      <c r="AA20" s="64" t="str">
        <f t="shared" si="21"/>
        <v/>
      </c>
      <c r="AB20" s="161"/>
      <c r="AC20" s="64" t="str">
        <f t="shared" si="22"/>
        <v/>
      </c>
      <c r="AD20" s="80" t="str">
        <f t="shared" si="8"/>
        <v/>
      </c>
      <c r="AE20" s="68" t="str">
        <f>IF(AD20="","",IF(U20&lt;=135,LOOKUP(U20,概要と通り!$A$24:$A$59,概要と通り!$D$24:$D$59),LOOKUP(U20,概要と通り!$A$63:$A$118,概要と通り!$D$63:$D$118)))</f>
        <v/>
      </c>
      <c r="AF20" s="13" t="str">
        <f t="shared" si="23"/>
        <v/>
      </c>
      <c r="AG20" s="13" t="str">
        <f t="shared" si="10"/>
        <v/>
      </c>
    </row>
    <row r="21" spans="1:33">
      <c r="A21" s="71"/>
      <c r="B21" s="71"/>
      <c r="C21" s="91"/>
      <c r="D21" s="151"/>
      <c r="E21" s="64" t="str">
        <f>IF(D21="","",IF(D21&lt;=35,LOOKUP(D21,概要と通り!$G$24:$G$59,概要と通り!$H$24:$H$59),LOOKUP(D21,概要と通り!$G$63:$G$118,概要と通り!$H$63:$H$118)))</f>
        <v/>
      </c>
      <c r="F21" s="151"/>
      <c r="G21" s="152"/>
      <c r="H21" s="64" t="str">
        <f t="shared" si="12"/>
        <v/>
      </c>
      <c r="I21" s="153"/>
      <c r="J21" s="64" t="str">
        <f t="shared" si="13"/>
        <v/>
      </c>
      <c r="K21" s="154"/>
      <c r="L21" s="64" t="str">
        <f t="shared" si="14"/>
        <v/>
      </c>
      <c r="M21" s="80" t="str">
        <f t="shared" si="3"/>
        <v/>
      </c>
      <c r="N21" s="68" t="str">
        <f>IF(M21="","",IF(D21&lt;=35,LOOKUP(D21,概要と通り!$G$24:$G$59,概要と通り!$J$24:$J$59),LOOKUP(D21,概要と通り!$G$63:$G$118,概要と通り!$J$63:$J$118)))</f>
        <v/>
      </c>
      <c r="O21" s="13" t="str">
        <f t="shared" si="15"/>
        <v/>
      </c>
      <c r="P21" s="13" t="str">
        <f t="shared" si="4"/>
        <v/>
      </c>
      <c r="R21" s="71"/>
      <c r="S21" s="71"/>
      <c r="T21" s="91"/>
      <c r="U21" s="151"/>
      <c r="V21" s="64" t="str">
        <f>IF(U21="","",IF(U21&lt;=135,LOOKUP(U21,概要と通り!$A$24:$A$59,概要と通り!$B$24:$B$59),LOOKUP(U21,概要と通り!$A$63:$A$118,概要と通り!$B$63:$B$118)))</f>
        <v/>
      </c>
      <c r="W21" s="151"/>
      <c r="X21" s="152"/>
      <c r="Y21" s="64" t="str">
        <f t="shared" si="20"/>
        <v/>
      </c>
      <c r="Z21" s="153"/>
      <c r="AA21" s="64" t="str">
        <f t="shared" si="21"/>
        <v/>
      </c>
      <c r="AB21" s="161"/>
      <c r="AC21" s="64" t="str">
        <f t="shared" si="22"/>
        <v/>
      </c>
      <c r="AD21" s="80" t="str">
        <f t="shared" si="8"/>
        <v/>
      </c>
      <c r="AE21" s="68" t="str">
        <f>IF(AD21="","",IF(U21&lt;=135,LOOKUP(U21,概要と通り!$A$24:$A$59,概要と通り!$D$24:$D$59),LOOKUP(U21,概要と通り!$A$63:$A$118,概要と通り!$D$63:$D$118)))</f>
        <v/>
      </c>
      <c r="AF21" s="13" t="str">
        <f t="shared" si="23"/>
        <v/>
      </c>
      <c r="AG21" s="13" t="str">
        <f t="shared" si="10"/>
        <v/>
      </c>
    </row>
    <row r="22" spans="1:33">
      <c r="A22" s="71"/>
      <c r="B22" s="71"/>
      <c r="C22" s="91"/>
      <c r="D22" s="151"/>
      <c r="E22" s="64" t="str">
        <f>IF(D22="","",IF(D22&lt;=35,LOOKUP(D22,概要と通り!$G$24:$G$59,概要と通り!$H$24:$H$59),LOOKUP(D22,概要と通り!$G$63:$G$118,概要と通り!$H$63:$H$118)))</f>
        <v/>
      </c>
      <c r="F22" s="151"/>
      <c r="G22" s="152"/>
      <c r="H22" s="64" t="str">
        <f t="shared" si="12"/>
        <v/>
      </c>
      <c r="I22" s="153"/>
      <c r="J22" s="64" t="str">
        <f t="shared" si="13"/>
        <v/>
      </c>
      <c r="K22" s="154"/>
      <c r="L22" s="64" t="str">
        <f t="shared" si="14"/>
        <v/>
      </c>
      <c r="M22" s="80" t="str">
        <f t="shared" si="3"/>
        <v/>
      </c>
      <c r="N22" s="68" t="str">
        <f>IF(M22="","",IF(D22&lt;=35,LOOKUP(D22,概要と通り!$G$24:$G$59,概要と通り!$J$24:$J$59),LOOKUP(D22,概要と通り!$G$63:$G$118,概要と通り!$J$63:$J$118)))</f>
        <v/>
      </c>
      <c r="O22" s="13" t="str">
        <f t="shared" si="15"/>
        <v/>
      </c>
      <c r="P22" s="13" t="str">
        <f t="shared" si="4"/>
        <v/>
      </c>
      <c r="R22" s="71"/>
      <c r="S22" s="71"/>
      <c r="T22" s="91"/>
      <c r="U22" s="151"/>
      <c r="V22" s="64" t="str">
        <f>IF(U22="","",IF(U22&lt;=135,LOOKUP(U22,概要と通り!$A$24:$A$59,概要と通り!$B$24:$B$59),LOOKUP(U22,概要と通り!$A$63:$A$118,概要と通り!$B$63:$B$118)))</f>
        <v/>
      </c>
      <c r="W22" s="151"/>
      <c r="X22" s="152"/>
      <c r="Y22" s="64" t="str">
        <f t="shared" ref="Y22:Y25" si="24">IF(U22="","","×")</f>
        <v/>
      </c>
      <c r="Z22" s="153"/>
      <c r="AA22" s="64" t="str">
        <f t="shared" ref="AA22:AA25" si="25">IF(U22="","","×")</f>
        <v/>
      </c>
      <c r="AB22" s="161"/>
      <c r="AC22" s="64" t="str">
        <f t="shared" ref="AC22:AC25" si="26">IF(U22="","","=")</f>
        <v/>
      </c>
      <c r="AD22" s="80" t="str">
        <f t="shared" si="8"/>
        <v/>
      </c>
      <c r="AE22" s="68" t="str">
        <f>IF(AD22="","",IF(U22&lt;=135,LOOKUP(U22,概要と通り!$A$24:$A$59,概要と通り!$D$24:$D$59),LOOKUP(U22,概要と通り!$A$63:$A$118,概要と通り!$D$63:$D$118)))</f>
        <v/>
      </c>
      <c r="AF22" s="13" t="str">
        <f t="shared" ref="AF22:AF25" si="27">IF(AD22="","",AD22*AE22)</f>
        <v/>
      </c>
      <c r="AG22" s="13" t="str">
        <f t="shared" si="10"/>
        <v/>
      </c>
    </row>
    <row r="23" spans="1:33">
      <c r="A23" s="71"/>
      <c r="B23" s="71"/>
      <c r="C23" s="91"/>
      <c r="D23" s="151"/>
      <c r="E23" s="64" t="str">
        <f>IF(D23="","",IF(D23&lt;=35,LOOKUP(D23,概要と通り!$G$24:$G$59,概要と通り!$H$24:$H$59),LOOKUP(D23,概要と通り!$G$63:$G$118,概要と通り!$H$63:$H$118)))</f>
        <v/>
      </c>
      <c r="F23" s="151"/>
      <c r="G23" s="152"/>
      <c r="H23" s="64" t="str">
        <f t="shared" si="12"/>
        <v/>
      </c>
      <c r="I23" s="153"/>
      <c r="J23" s="64" t="str">
        <f t="shared" si="13"/>
        <v/>
      </c>
      <c r="K23" s="154"/>
      <c r="L23" s="64" t="str">
        <f t="shared" si="14"/>
        <v/>
      </c>
      <c r="M23" s="80" t="str">
        <f t="shared" si="3"/>
        <v/>
      </c>
      <c r="N23" s="68" t="str">
        <f>IF(M23="","",IF(D23&lt;=35,LOOKUP(D23,概要と通り!$G$24:$G$59,概要と通り!$J$24:$J$59),LOOKUP(D23,概要と通り!$G$63:$G$118,概要と通り!$J$63:$J$118)))</f>
        <v/>
      </c>
      <c r="O23" s="13" t="str">
        <f t="shared" si="15"/>
        <v/>
      </c>
      <c r="P23" s="13" t="str">
        <f t="shared" si="4"/>
        <v/>
      </c>
      <c r="R23" s="71"/>
      <c r="S23" s="71"/>
      <c r="T23" s="91"/>
      <c r="U23" s="151"/>
      <c r="V23" s="64" t="str">
        <f>IF(U23="","",IF(U23&lt;=135,LOOKUP(U23,概要と通り!$A$24:$A$59,概要と通り!$B$24:$B$59),LOOKUP(U23,概要と通り!$A$63:$A$118,概要と通り!$B$63:$B$118)))</f>
        <v/>
      </c>
      <c r="W23" s="151"/>
      <c r="X23" s="152"/>
      <c r="Y23" s="64" t="str">
        <f t="shared" si="24"/>
        <v/>
      </c>
      <c r="Z23" s="153"/>
      <c r="AA23" s="64" t="str">
        <f t="shared" si="25"/>
        <v/>
      </c>
      <c r="AB23" s="161"/>
      <c r="AC23" s="64" t="str">
        <f t="shared" si="26"/>
        <v/>
      </c>
      <c r="AD23" s="80" t="str">
        <f t="shared" si="8"/>
        <v/>
      </c>
      <c r="AE23" s="68" t="str">
        <f>IF(AD23="","",IF(U23&lt;=135,LOOKUP(U23,概要と通り!$A$24:$A$59,概要と通り!$D$24:$D$59),LOOKUP(U23,概要と通り!$A$63:$A$118,概要と通り!$D$63:$D$118)))</f>
        <v/>
      </c>
      <c r="AF23" s="13" t="str">
        <f t="shared" si="27"/>
        <v/>
      </c>
      <c r="AG23" s="13" t="str">
        <f t="shared" si="10"/>
        <v/>
      </c>
    </row>
    <row r="24" spans="1:33">
      <c r="A24" s="71"/>
      <c r="B24" s="71"/>
      <c r="C24" s="91"/>
      <c r="D24" s="151"/>
      <c r="E24" s="64" t="str">
        <f>IF(D24="","",IF(D24&lt;=35,LOOKUP(D24,概要と通り!$G$24:$G$59,概要と通り!$H$24:$H$59),LOOKUP(D24,概要と通り!$G$63:$G$118,概要と通り!$H$63:$H$118)))</f>
        <v/>
      </c>
      <c r="F24" s="151"/>
      <c r="G24" s="152"/>
      <c r="H24" s="64" t="str">
        <f t="shared" si="12"/>
        <v/>
      </c>
      <c r="I24" s="153"/>
      <c r="J24" s="64" t="str">
        <f t="shared" si="13"/>
        <v/>
      </c>
      <c r="K24" s="154"/>
      <c r="L24" s="64" t="str">
        <f t="shared" si="14"/>
        <v/>
      </c>
      <c r="M24" s="80" t="str">
        <f t="shared" si="3"/>
        <v/>
      </c>
      <c r="N24" s="68" t="str">
        <f>IF(M24="","",IF(D24&lt;=35,LOOKUP(D24,概要と通り!$G$24:$G$59,概要と通り!$J$24:$J$59),LOOKUP(D24,概要と通り!$G$63:$G$118,概要と通り!$J$63:$J$118)))</f>
        <v/>
      </c>
      <c r="O24" s="13" t="str">
        <f t="shared" si="15"/>
        <v/>
      </c>
      <c r="P24" s="13" t="str">
        <f t="shared" si="4"/>
        <v/>
      </c>
      <c r="R24" s="71"/>
      <c r="S24" s="71"/>
      <c r="T24" s="91"/>
      <c r="U24" s="151"/>
      <c r="V24" s="64" t="str">
        <f>IF(U24="","",IF(U24&lt;=135,LOOKUP(U24,概要と通り!$A$24:$A$59,概要と通り!$B$24:$B$59),LOOKUP(U24,概要と通り!$A$63:$A$118,概要と通り!$B$63:$B$118)))</f>
        <v/>
      </c>
      <c r="W24" s="151"/>
      <c r="X24" s="152"/>
      <c r="Y24" s="64" t="str">
        <f t="shared" si="24"/>
        <v/>
      </c>
      <c r="Z24" s="153"/>
      <c r="AA24" s="64" t="str">
        <f t="shared" si="25"/>
        <v/>
      </c>
      <c r="AB24" s="161"/>
      <c r="AC24" s="64" t="str">
        <f t="shared" si="26"/>
        <v/>
      </c>
      <c r="AD24" s="80" t="str">
        <f t="shared" si="8"/>
        <v/>
      </c>
      <c r="AE24" s="68" t="str">
        <f>IF(AD24="","",IF(U24&lt;=135,LOOKUP(U24,概要と通り!$A$24:$A$59,概要と通り!$D$24:$D$59),LOOKUP(U24,概要と通り!$A$63:$A$118,概要と通り!$D$63:$D$118)))</f>
        <v/>
      </c>
      <c r="AF24" s="13" t="str">
        <f t="shared" si="27"/>
        <v/>
      </c>
      <c r="AG24" s="13" t="str">
        <f t="shared" si="10"/>
        <v/>
      </c>
    </row>
    <row r="25" spans="1:33">
      <c r="A25" s="71"/>
      <c r="B25" s="71"/>
      <c r="C25" s="91"/>
      <c r="D25" s="151"/>
      <c r="E25" s="64" t="str">
        <f>IF(D25="","",IF(D25&lt;=35,LOOKUP(D25,概要と通り!$G$24:$G$59,概要と通り!$H$24:$H$59),LOOKUP(D25,概要と通り!$G$63:$G$118,概要と通り!$H$63:$H$118)))</f>
        <v/>
      </c>
      <c r="F25" s="151"/>
      <c r="G25" s="152"/>
      <c r="H25" s="64" t="str">
        <f t="shared" si="12"/>
        <v/>
      </c>
      <c r="I25" s="153"/>
      <c r="J25" s="64" t="str">
        <f t="shared" si="13"/>
        <v/>
      </c>
      <c r="K25" s="154"/>
      <c r="L25" s="64" t="str">
        <f t="shared" si="14"/>
        <v/>
      </c>
      <c r="M25" s="80" t="str">
        <f t="shared" si="3"/>
        <v/>
      </c>
      <c r="N25" s="68" t="str">
        <f>IF(M25="","",IF(D25&lt;=35,LOOKUP(D25,概要と通り!$G$24:$G$59,概要と通り!$J$24:$J$59),LOOKUP(D25,概要と通り!$G$63:$G$118,概要と通り!$J$63:$J$118)))</f>
        <v/>
      </c>
      <c r="O25" s="13" t="str">
        <f t="shared" si="15"/>
        <v/>
      </c>
      <c r="P25" s="13" t="str">
        <f t="shared" si="4"/>
        <v/>
      </c>
      <c r="R25" s="71"/>
      <c r="S25" s="71"/>
      <c r="T25" s="91"/>
      <c r="U25" s="151"/>
      <c r="V25" s="64" t="str">
        <f>IF(U25="","",IF(U25&lt;=135,LOOKUP(U25,概要と通り!$A$24:$A$59,概要と通り!$B$24:$B$59),LOOKUP(U25,概要と通り!$A$63:$A$118,概要と通り!$B$63:$B$118)))</f>
        <v/>
      </c>
      <c r="W25" s="151"/>
      <c r="X25" s="152"/>
      <c r="Y25" s="64" t="str">
        <f t="shared" si="24"/>
        <v/>
      </c>
      <c r="Z25" s="153"/>
      <c r="AA25" s="64" t="str">
        <f t="shared" si="25"/>
        <v/>
      </c>
      <c r="AB25" s="161"/>
      <c r="AC25" s="64" t="str">
        <f t="shared" si="26"/>
        <v/>
      </c>
      <c r="AD25" s="80" t="str">
        <f t="shared" si="8"/>
        <v/>
      </c>
      <c r="AE25" s="68" t="str">
        <f>IF(AD25="","",IF(U25&lt;=135,LOOKUP(U25,概要と通り!$A$24:$A$59,概要と通り!$D$24:$D$59),LOOKUP(U25,概要と通り!$A$63:$A$118,概要と通り!$D$63:$D$118)))</f>
        <v/>
      </c>
      <c r="AF25" s="13" t="str">
        <f t="shared" si="27"/>
        <v/>
      </c>
      <c r="AG25" s="13" t="str">
        <f t="shared" si="10"/>
        <v/>
      </c>
    </row>
    <row r="26" spans="1:33">
      <c r="A26" s="71"/>
      <c r="B26" s="71"/>
      <c r="C26" s="91"/>
      <c r="D26" s="151"/>
      <c r="E26" s="64" t="str">
        <f>IF(D26="","",IF(D26&lt;=35,LOOKUP(D26,概要と通り!$G$24:$G$59,概要と通り!$H$24:$H$59),LOOKUP(D26,概要と通り!$G$63:$G$118,概要と通り!$H$63:$H$118)))</f>
        <v/>
      </c>
      <c r="F26" s="151"/>
      <c r="G26" s="152"/>
      <c r="H26" s="64" t="str">
        <f t="shared" si="12"/>
        <v/>
      </c>
      <c r="I26" s="153"/>
      <c r="J26" s="64" t="str">
        <f t="shared" si="13"/>
        <v/>
      </c>
      <c r="K26" s="154"/>
      <c r="L26" s="64" t="str">
        <f t="shared" si="14"/>
        <v/>
      </c>
      <c r="M26" s="80" t="str">
        <f t="shared" si="3"/>
        <v/>
      </c>
      <c r="N26" s="68" t="str">
        <f>IF(M26="","",IF(D26&lt;=35,LOOKUP(D26,概要と通り!$G$24:$G$59,概要と通り!$J$24:$J$59),LOOKUP(D26,概要と通り!$G$63:$G$118,概要と通り!$J$63:$J$118)))</f>
        <v/>
      </c>
      <c r="O26" s="13" t="str">
        <f t="shared" si="15"/>
        <v/>
      </c>
      <c r="P26" s="13" t="str">
        <f t="shared" si="4"/>
        <v/>
      </c>
      <c r="R26" s="71"/>
      <c r="S26" s="71"/>
      <c r="T26" s="91"/>
      <c r="U26" s="151"/>
      <c r="V26" s="64" t="str">
        <f>IF(U26="","",IF(U26&lt;=135,LOOKUP(U26,概要と通り!$A$24:$A$59,概要と通り!$B$24:$B$59),LOOKUP(U26,概要と通り!$A$63:$A$118,概要と通り!$B$63:$B$118)))</f>
        <v/>
      </c>
      <c r="W26" s="151"/>
      <c r="X26" s="152"/>
      <c r="Y26" s="64" t="str">
        <f t="shared" si="20"/>
        <v/>
      </c>
      <c r="Z26" s="153"/>
      <c r="AA26" s="64" t="str">
        <f t="shared" si="21"/>
        <v/>
      </c>
      <c r="AB26" s="161"/>
      <c r="AC26" s="64" t="str">
        <f t="shared" si="22"/>
        <v/>
      </c>
      <c r="AD26" s="80" t="str">
        <f t="shared" si="8"/>
        <v/>
      </c>
      <c r="AE26" s="68" t="str">
        <f>IF(AD26="","",IF(U26&lt;=135,LOOKUP(U26,概要と通り!$A$24:$A$59,概要と通り!$D$24:$D$59),LOOKUP(U26,概要と通り!$A$63:$A$118,概要と通り!$D$63:$D$118)))</f>
        <v/>
      </c>
      <c r="AF26" s="13" t="str">
        <f t="shared" si="23"/>
        <v/>
      </c>
      <c r="AG26" s="13" t="str">
        <f t="shared" si="10"/>
        <v/>
      </c>
    </row>
    <row r="27" spans="1:33">
      <c r="A27" s="71"/>
      <c r="B27" s="71"/>
      <c r="C27" s="91"/>
      <c r="D27" s="151"/>
      <c r="E27" s="64" t="str">
        <f>IF(D27="","",IF(D27&lt;=35,LOOKUP(D27,概要と通り!$G$24:$G$59,概要と通り!$H$24:$H$59),LOOKUP(D27,概要と通り!$G$63:$G$118,概要と通り!$H$63:$H$118)))</f>
        <v/>
      </c>
      <c r="F27" s="151"/>
      <c r="G27" s="152"/>
      <c r="H27" s="64" t="str">
        <f t="shared" si="12"/>
        <v/>
      </c>
      <c r="I27" s="153"/>
      <c r="J27" s="64" t="str">
        <f t="shared" si="13"/>
        <v/>
      </c>
      <c r="K27" s="154"/>
      <c r="L27" s="64" t="str">
        <f t="shared" si="14"/>
        <v/>
      </c>
      <c r="M27" s="80" t="str">
        <f t="shared" si="3"/>
        <v/>
      </c>
      <c r="N27" s="68" t="str">
        <f>IF(M27="","",IF(D27&lt;=35,LOOKUP(D27,概要と通り!$G$24:$G$59,概要と通り!$J$24:$J$59),LOOKUP(D27,概要と通り!$G$63:$G$118,概要と通り!$J$63:$J$118)))</f>
        <v/>
      </c>
      <c r="O27" s="13" t="str">
        <f t="shared" si="15"/>
        <v/>
      </c>
      <c r="P27" s="13" t="str">
        <f t="shared" si="4"/>
        <v/>
      </c>
      <c r="R27" s="71"/>
      <c r="S27" s="71"/>
      <c r="T27" s="91"/>
      <c r="U27" s="151"/>
      <c r="V27" s="64" t="str">
        <f>IF(U27="","",IF(U27&lt;=135,LOOKUP(U27,概要と通り!$A$24:$A$59,概要と通り!$B$24:$B$59),LOOKUP(U27,概要と通り!$A$63:$A$118,概要と通り!$B$63:$B$118)))</f>
        <v/>
      </c>
      <c r="W27" s="151"/>
      <c r="X27" s="152"/>
      <c r="Y27" s="64" t="str">
        <f t="shared" si="20"/>
        <v/>
      </c>
      <c r="Z27" s="153"/>
      <c r="AA27" s="64" t="str">
        <f t="shared" si="21"/>
        <v/>
      </c>
      <c r="AB27" s="161"/>
      <c r="AC27" s="64" t="str">
        <f t="shared" si="22"/>
        <v/>
      </c>
      <c r="AD27" s="80" t="str">
        <f t="shared" si="8"/>
        <v/>
      </c>
      <c r="AE27" s="68" t="str">
        <f>IF(AD27="","",IF(U27&lt;=135,LOOKUP(U27,概要と通り!$A$24:$A$59,概要と通り!$D$24:$D$59),LOOKUP(U27,概要と通り!$A$63:$A$118,概要と通り!$D$63:$D$118)))</f>
        <v/>
      </c>
      <c r="AF27" s="13" t="str">
        <f t="shared" si="23"/>
        <v/>
      </c>
      <c r="AG27" s="13" t="str">
        <f t="shared" si="10"/>
        <v/>
      </c>
    </row>
    <row r="28" spans="1:33">
      <c r="A28" s="71"/>
      <c r="B28" s="71"/>
      <c r="C28" s="91"/>
      <c r="D28" s="151"/>
      <c r="E28" s="64" t="str">
        <f>IF(D28="","",IF(D28&lt;=35,LOOKUP(D28,概要と通り!$G$24:$G$59,概要と通り!$H$24:$H$59),LOOKUP(D28,概要と通り!$G$63:$G$118,概要と通り!$H$63:$H$118)))</f>
        <v/>
      </c>
      <c r="F28" s="151"/>
      <c r="G28" s="152"/>
      <c r="H28" s="64" t="str">
        <f t="shared" si="12"/>
        <v/>
      </c>
      <c r="I28" s="153"/>
      <c r="J28" s="64" t="str">
        <f t="shared" si="13"/>
        <v/>
      </c>
      <c r="K28" s="154"/>
      <c r="L28" s="64" t="str">
        <f t="shared" si="14"/>
        <v/>
      </c>
      <c r="M28" s="80" t="str">
        <f t="shared" si="3"/>
        <v/>
      </c>
      <c r="N28" s="68" t="str">
        <f>IF(M28="","",IF(D28&lt;=35,LOOKUP(D28,概要と通り!$G$24:$G$59,概要と通り!$J$24:$J$59),LOOKUP(D28,概要と通り!$G$63:$G$118,概要と通り!$J$63:$J$118)))</f>
        <v/>
      </c>
      <c r="O28" s="13" t="str">
        <f t="shared" si="15"/>
        <v/>
      </c>
      <c r="P28" s="13" t="str">
        <f t="shared" si="4"/>
        <v/>
      </c>
      <c r="R28" s="71"/>
      <c r="S28" s="71"/>
      <c r="T28" s="91"/>
      <c r="U28" s="151"/>
      <c r="V28" s="64" t="str">
        <f>IF(U28="","",IF(U28&lt;=135,LOOKUP(U28,概要と通り!$A$24:$A$59,概要と通り!$B$24:$B$59),LOOKUP(U28,概要と通り!$A$63:$A$118,概要と通り!$B$63:$B$118)))</f>
        <v/>
      </c>
      <c r="W28" s="151"/>
      <c r="X28" s="152"/>
      <c r="Y28" s="64" t="str">
        <f t="shared" si="20"/>
        <v/>
      </c>
      <c r="Z28" s="153"/>
      <c r="AA28" s="64" t="str">
        <f t="shared" si="21"/>
        <v/>
      </c>
      <c r="AB28" s="161"/>
      <c r="AC28" s="64" t="str">
        <f t="shared" si="22"/>
        <v/>
      </c>
      <c r="AD28" s="80" t="str">
        <f t="shared" si="8"/>
        <v/>
      </c>
      <c r="AE28" s="68" t="str">
        <f>IF(AD28="","",IF(U28&lt;=135,LOOKUP(U28,概要と通り!$A$24:$A$59,概要と通り!$D$24:$D$59),LOOKUP(U28,概要と通り!$A$63:$A$118,概要と通り!$D$63:$D$118)))</f>
        <v/>
      </c>
      <c r="AF28" s="13" t="str">
        <f t="shared" si="23"/>
        <v/>
      </c>
      <c r="AG28" s="13" t="str">
        <f t="shared" si="10"/>
        <v/>
      </c>
    </row>
    <row r="29" spans="1:33">
      <c r="A29" s="71"/>
      <c r="B29" s="71"/>
      <c r="C29" s="91"/>
      <c r="D29" s="151"/>
      <c r="E29" s="64" t="str">
        <f>IF(D29="","",IF(D29&lt;=35,LOOKUP(D29,概要と通り!$G$24:$G$59,概要と通り!$H$24:$H$59),LOOKUP(D29,概要と通り!$G$63:$G$118,概要と通り!$H$63:$H$118)))</f>
        <v/>
      </c>
      <c r="F29" s="151"/>
      <c r="G29" s="152"/>
      <c r="H29" s="64" t="str">
        <f t="shared" si="12"/>
        <v/>
      </c>
      <c r="I29" s="153"/>
      <c r="J29" s="64" t="str">
        <f t="shared" si="13"/>
        <v/>
      </c>
      <c r="K29" s="154"/>
      <c r="L29" s="64" t="str">
        <f t="shared" si="14"/>
        <v/>
      </c>
      <c r="M29" s="80" t="str">
        <f t="shared" si="3"/>
        <v/>
      </c>
      <c r="N29" s="68" t="str">
        <f>IF(M29="","",IF(D29&lt;=35,LOOKUP(D29,概要と通り!$G$24:$G$59,概要と通り!$J$24:$J$59),LOOKUP(D29,概要と通り!$G$63:$G$118,概要と通り!$J$63:$J$118)))</f>
        <v/>
      </c>
      <c r="O29" s="13" t="str">
        <f t="shared" si="15"/>
        <v/>
      </c>
      <c r="P29" s="13" t="str">
        <f t="shared" si="4"/>
        <v/>
      </c>
      <c r="R29" s="71"/>
      <c r="S29" s="71"/>
      <c r="T29" s="91"/>
      <c r="U29" s="151"/>
      <c r="V29" s="64" t="str">
        <f>IF(U29="","",IF(U29&lt;=135,LOOKUP(U29,概要と通り!$A$24:$A$59,概要と通り!$B$24:$B$59),LOOKUP(U29,概要と通り!$A$63:$A$118,概要と通り!$B$63:$B$118)))</f>
        <v/>
      </c>
      <c r="W29" s="151"/>
      <c r="X29" s="152"/>
      <c r="Y29" s="64" t="str">
        <f t="shared" si="20"/>
        <v/>
      </c>
      <c r="Z29" s="153"/>
      <c r="AA29" s="64" t="str">
        <f t="shared" si="21"/>
        <v/>
      </c>
      <c r="AB29" s="161"/>
      <c r="AC29" s="64" t="str">
        <f t="shared" si="22"/>
        <v/>
      </c>
      <c r="AD29" s="80" t="str">
        <f t="shared" si="8"/>
        <v/>
      </c>
      <c r="AE29" s="68" t="str">
        <f>IF(AD29="","",IF(U29&lt;=135,LOOKUP(U29,概要と通り!$A$24:$A$59,概要と通り!$D$24:$D$59),LOOKUP(U29,概要と通り!$A$63:$A$118,概要と通り!$D$63:$D$118)))</f>
        <v/>
      </c>
      <c r="AF29" s="13" t="str">
        <f t="shared" si="23"/>
        <v/>
      </c>
      <c r="AG29" s="13" t="str">
        <f t="shared" si="10"/>
        <v/>
      </c>
    </row>
    <row r="30" spans="1:33">
      <c r="A30" s="71"/>
      <c r="B30" s="71"/>
      <c r="C30" s="91"/>
      <c r="D30" s="151"/>
      <c r="E30" s="64" t="str">
        <f>IF(D30="","",IF(D30&lt;=35,LOOKUP(D30,概要と通り!$G$24:$G$59,概要と通り!$H$24:$H$59),LOOKUP(D30,概要と通り!$G$63:$G$118,概要と通り!$H$63:$H$118)))</f>
        <v/>
      </c>
      <c r="F30" s="151"/>
      <c r="G30" s="152"/>
      <c r="H30" s="64" t="str">
        <f t="shared" si="12"/>
        <v/>
      </c>
      <c r="I30" s="153"/>
      <c r="J30" s="64" t="str">
        <f t="shared" si="13"/>
        <v/>
      </c>
      <c r="K30" s="154"/>
      <c r="L30" s="64" t="str">
        <f t="shared" si="14"/>
        <v/>
      </c>
      <c r="M30" s="80" t="str">
        <f t="shared" si="3"/>
        <v/>
      </c>
      <c r="N30" s="68" t="str">
        <f>IF(M30="","",IF(D30&lt;=35,LOOKUP(D30,概要と通り!$G$24:$G$59,概要と通り!$J$24:$J$59),LOOKUP(D30,概要と通り!$G$63:$G$118,概要と通り!$J$63:$J$118)))</f>
        <v/>
      </c>
      <c r="O30" s="13" t="str">
        <f t="shared" si="15"/>
        <v/>
      </c>
      <c r="P30" s="13" t="str">
        <f t="shared" si="4"/>
        <v/>
      </c>
      <c r="R30" s="71"/>
      <c r="S30" s="71"/>
      <c r="T30" s="91"/>
      <c r="U30" s="151"/>
      <c r="V30" s="64" t="str">
        <f>IF(U30="","",IF(U30&lt;=135,LOOKUP(U30,概要と通り!$A$24:$A$59,概要と通り!$B$24:$B$59),LOOKUP(U30,概要と通り!$A$63:$A$118,概要と通り!$B$63:$B$118)))</f>
        <v/>
      </c>
      <c r="W30" s="151"/>
      <c r="X30" s="152"/>
      <c r="Y30" s="64" t="str">
        <f t="shared" si="20"/>
        <v/>
      </c>
      <c r="Z30" s="153"/>
      <c r="AA30" s="64" t="str">
        <f t="shared" si="21"/>
        <v/>
      </c>
      <c r="AB30" s="161"/>
      <c r="AC30" s="64" t="str">
        <f t="shared" si="22"/>
        <v/>
      </c>
      <c r="AD30" s="80" t="str">
        <f t="shared" si="8"/>
        <v/>
      </c>
      <c r="AE30" s="68" t="str">
        <f>IF(AD30="","",IF(U30&lt;=135,LOOKUP(U30,概要と通り!$A$24:$A$59,概要と通り!$D$24:$D$59),LOOKUP(U30,概要と通り!$A$63:$A$118,概要と通り!$D$63:$D$118)))</f>
        <v/>
      </c>
      <c r="AF30" s="13" t="str">
        <f t="shared" si="23"/>
        <v/>
      </c>
      <c r="AG30" s="13" t="str">
        <f t="shared" si="10"/>
        <v/>
      </c>
    </row>
    <row r="31" spans="1:33">
      <c r="A31" s="71"/>
      <c r="B31" s="71"/>
      <c r="C31" s="91"/>
      <c r="D31" s="151"/>
      <c r="E31" s="64" t="str">
        <f>IF(D31="","",IF(D31&lt;=35,LOOKUP(D31,概要と通り!$G$24:$G$59,概要と通り!$H$24:$H$59),LOOKUP(D31,概要と通り!$G$63:$G$118,概要と通り!$H$63:$H$118)))</f>
        <v/>
      </c>
      <c r="F31" s="151"/>
      <c r="G31" s="152"/>
      <c r="H31" s="64" t="str">
        <f t="shared" si="12"/>
        <v/>
      </c>
      <c r="I31" s="153"/>
      <c r="J31" s="64" t="str">
        <f t="shared" si="13"/>
        <v/>
      </c>
      <c r="K31" s="154"/>
      <c r="L31" s="64" t="str">
        <f t="shared" si="14"/>
        <v/>
      </c>
      <c r="M31" s="80" t="str">
        <f t="shared" si="3"/>
        <v/>
      </c>
      <c r="N31" s="68" t="str">
        <f>IF(M31="","",IF(D31&lt;=35,LOOKUP(D31,概要と通り!$G$24:$G$59,概要と通り!$J$24:$J$59),LOOKUP(D31,概要と通り!$G$63:$G$118,概要と通り!$J$63:$J$118)))</f>
        <v/>
      </c>
      <c r="O31" s="13" t="str">
        <f t="shared" si="15"/>
        <v/>
      </c>
      <c r="P31" s="13" t="str">
        <f t="shared" si="4"/>
        <v/>
      </c>
      <c r="R31" s="71"/>
      <c r="S31" s="71"/>
      <c r="T31" s="91"/>
      <c r="U31" s="151"/>
      <c r="V31" s="64" t="str">
        <f>IF(U31="","",IF(U31&lt;=135,LOOKUP(U31,概要と通り!$A$24:$A$59,概要と通り!$B$24:$B$59),LOOKUP(U31,概要と通り!$A$63:$A$118,概要と通り!$B$63:$B$118)))</f>
        <v/>
      </c>
      <c r="W31" s="151"/>
      <c r="X31" s="152"/>
      <c r="Y31" s="64" t="str">
        <f t="shared" si="20"/>
        <v/>
      </c>
      <c r="Z31" s="153"/>
      <c r="AA31" s="64" t="str">
        <f t="shared" si="21"/>
        <v/>
      </c>
      <c r="AB31" s="161"/>
      <c r="AC31" s="64" t="str">
        <f t="shared" si="22"/>
        <v/>
      </c>
      <c r="AD31" s="80" t="str">
        <f t="shared" si="8"/>
        <v/>
      </c>
      <c r="AE31" s="68" t="str">
        <f>IF(AD31="","",IF(U31&lt;=135,LOOKUP(U31,概要と通り!$A$24:$A$59,概要と通り!$D$24:$D$59),LOOKUP(U31,概要と通り!$A$63:$A$118,概要と通り!$D$63:$D$118)))</f>
        <v/>
      </c>
      <c r="AF31" s="13" t="str">
        <f t="shared" si="23"/>
        <v/>
      </c>
      <c r="AG31" s="13" t="str">
        <f t="shared" si="10"/>
        <v/>
      </c>
    </row>
    <row r="32" spans="1:33">
      <c r="A32" s="71"/>
      <c r="B32" s="71"/>
      <c r="C32" s="91"/>
      <c r="D32" s="151"/>
      <c r="E32" s="64" t="str">
        <f>IF(D32="","",IF(D32&lt;=35,LOOKUP(D32,概要と通り!$G$24:$G$59,概要と通り!$H$24:$H$59),LOOKUP(D32,概要と通り!$G$63:$G$118,概要と通り!$H$63:$H$118)))</f>
        <v/>
      </c>
      <c r="F32" s="151"/>
      <c r="G32" s="152"/>
      <c r="H32" s="64" t="str">
        <f t="shared" si="12"/>
        <v/>
      </c>
      <c r="I32" s="153"/>
      <c r="J32" s="64" t="str">
        <f t="shared" si="13"/>
        <v/>
      </c>
      <c r="K32" s="154"/>
      <c r="L32" s="64" t="str">
        <f t="shared" si="14"/>
        <v/>
      </c>
      <c r="M32" s="80" t="str">
        <f t="shared" si="3"/>
        <v/>
      </c>
      <c r="N32" s="68" t="str">
        <f>IF(M32="","",IF(D32&lt;=35,LOOKUP(D32,概要と通り!$G$24:$G$59,概要と通り!$J$24:$J$59),LOOKUP(D32,概要と通り!$G$63:$G$118,概要と通り!$J$63:$J$118)))</f>
        <v/>
      </c>
      <c r="O32" s="13" t="str">
        <f t="shared" si="15"/>
        <v/>
      </c>
      <c r="P32" s="13" t="str">
        <f t="shared" si="4"/>
        <v/>
      </c>
      <c r="R32" s="71"/>
      <c r="S32" s="71"/>
      <c r="T32" s="91"/>
      <c r="U32" s="151"/>
      <c r="V32" s="64" t="str">
        <f>IF(U32="","",IF(U32&lt;=135,LOOKUP(U32,概要と通り!$A$24:$A$59,概要と通り!$B$24:$B$59),LOOKUP(U32,概要と通り!$A$63:$A$118,概要と通り!$B$63:$B$118)))</f>
        <v/>
      </c>
      <c r="W32" s="151"/>
      <c r="X32" s="152"/>
      <c r="Y32" s="64" t="str">
        <f t="shared" si="20"/>
        <v/>
      </c>
      <c r="Z32" s="153"/>
      <c r="AA32" s="64" t="str">
        <f t="shared" si="21"/>
        <v/>
      </c>
      <c r="AB32" s="161"/>
      <c r="AC32" s="64" t="str">
        <f t="shared" si="22"/>
        <v/>
      </c>
      <c r="AD32" s="80" t="str">
        <f t="shared" si="8"/>
        <v/>
      </c>
      <c r="AE32" s="68" t="str">
        <f>IF(AD32="","",IF(U32&lt;=135,LOOKUP(U32,概要と通り!$A$24:$A$59,概要と通り!$D$24:$D$59),LOOKUP(U32,概要と通り!$A$63:$A$118,概要と通り!$D$63:$D$118)))</f>
        <v/>
      </c>
      <c r="AF32" s="13" t="str">
        <f t="shared" si="23"/>
        <v/>
      </c>
      <c r="AG32" s="13" t="str">
        <f t="shared" si="10"/>
        <v/>
      </c>
    </row>
    <row r="33" spans="1:33">
      <c r="A33" s="71"/>
      <c r="B33" s="71"/>
      <c r="C33" s="91"/>
      <c r="D33" s="151"/>
      <c r="E33" s="64" t="str">
        <f>IF(D33="","",IF(D33&lt;=35,LOOKUP(D33,概要と通り!$G$24:$G$59,概要と通り!$H$24:$H$59),LOOKUP(D33,概要と通り!$G$63:$G$118,概要と通り!$H$63:$H$118)))</f>
        <v/>
      </c>
      <c r="F33" s="151"/>
      <c r="G33" s="152"/>
      <c r="H33" s="64" t="str">
        <f t="shared" si="12"/>
        <v/>
      </c>
      <c r="I33" s="153"/>
      <c r="J33" s="64" t="str">
        <f t="shared" si="13"/>
        <v/>
      </c>
      <c r="K33" s="154"/>
      <c r="L33" s="64" t="str">
        <f t="shared" si="14"/>
        <v/>
      </c>
      <c r="M33" s="80" t="str">
        <f t="shared" si="3"/>
        <v/>
      </c>
      <c r="N33" s="68" t="str">
        <f>IF(M33="","",IF(D33&lt;=35,LOOKUP(D33,概要と通り!$G$24:$G$59,概要と通り!$J$24:$J$59),LOOKUP(D33,概要と通り!$G$63:$G$118,概要と通り!$J$63:$J$118)))</f>
        <v/>
      </c>
      <c r="O33" s="13" t="str">
        <f t="shared" si="15"/>
        <v/>
      </c>
      <c r="P33" s="13" t="str">
        <f t="shared" si="4"/>
        <v/>
      </c>
      <c r="R33" s="71"/>
      <c r="S33" s="71"/>
      <c r="T33" s="91"/>
      <c r="U33" s="151"/>
      <c r="V33" s="64" t="str">
        <f>IF(U33="","",IF(U33&lt;=135,LOOKUP(U33,概要と通り!$A$24:$A$59,概要と通り!$B$24:$B$59),LOOKUP(U33,概要と通り!$A$63:$A$118,概要と通り!$B$63:$B$118)))</f>
        <v/>
      </c>
      <c r="W33" s="151"/>
      <c r="X33" s="152"/>
      <c r="Y33" s="64" t="str">
        <f t="shared" si="16"/>
        <v/>
      </c>
      <c r="Z33" s="153"/>
      <c r="AA33" s="64" t="str">
        <f t="shared" si="17"/>
        <v/>
      </c>
      <c r="AB33" s="161"/>
      <c r="AC33" s="64" t="str">
        <f t="shared" si="18"/>
        <v/>
      </c>
      <c r="AD33" s="80" t="str">
        <f t="shared" si="8"/>
        <v/>
      </c>
      <c r="AE33" s="68" t="str">
        <f>IF(AD33="","",IF(U33&lt;=135,LOOKUP(U33,概要と通り!$A$24:$A$59,概要と通り!$D$24:$D$59),LOOKUP(U33,概要と通り!$A$63:$A$118,概要と通り!$D$63:$D$118)))</f>
        <v/>
      </c>
      <c r="AF33" s="13" t="str">
        <f t="shared" si="19"/>
        <v/>
      </c>
      <c r="AG33" s="13" t="str">
        <f t="shared" si="10"/>
        <v/>
      </c>
    </row>
    <row r="34" spans="1:33">
      <c r="A34" s="71"/>
      <c r="B34" s="71"/>
      <c r="C34" s="91"/>
      <c r="D34" s="151"/>
      <c r="E34" s="64" t="str">
        <f>IF(D34="","",IF(D34&lt;=35,LOOKUP(D34,概要と通り!$G$24:$G$59,概要と通り!$H$24:$H$59),LOOKUP(D34,概要と通り!$G$63:$G$118,概要と通り!$H$63:$H$118)))</f>
        <v/>
      </c>
      <c r="F34" s="151"/>
      <c r="G34" s="152"/>
      <c r="H34" s="64" t="str">
        <f t="shared" si="12"/>
        <v/>
      </c>
      <c r="I34" s="153"/>
      <c r="J34" s="64" t="str">
        <f t="shared" si="13"/>
        <v/>
      </c>
      <c r="K34" s="154"/>
      <c r="L34" s="64" t="str">
        <f t="shared" si="14"/>
        <v/>
      </c>
      <c r="M34" s="80" t="str">
        <f t="shared" si="3"/>
        <v/>
      </c>
      <c r="N34" s="68" t="str">
        <f>IF(M34="","",IF(D34&lt;=35,LOOKUP(D34,概要と通り!$G$24:$G$59,概要と通り!$J$24:$J$59),LOOKUP(D34,概要と通り!$G$63:$G$118,概要と通り!$J$63:$J$118)))</f>
        <v/>
      </c>
      <c r="O34" s="13" t="str">
        <f t="shared" si="15"/>
        <v/>
      </c>
      <c r="P34" s="13" t="str">
        <f t="shared" si="4"/>
        <v/>
      </c>
      <c r="R34" s="71"/>
      <c r="S34" s="71"/>
      <c r="T34" s="91"/>
      <c r="U34" s="151"/>
      <c r="V34" s="64" t="str">
        <f>IF(U34="","",IF(U34&lt;=135,LOOKUP(U34,概要と通り!$A$24:$A$59,概要と通り!$B$24:$B$59),LOOKUP(U34,概要と通り!$A$63:$A$118,概要と通り!$B$63:$B$118)))</f>
        <v/>
      </c>
      <c r="W34" s="151"/>
      <c r="X34" s="152"/>
      <c r="Y34" s="64" t="str">
        <f t="shared" si="16"/>
        <v/>
      </c>
      <c r="Z34" s="153"/>
      <c r="AA34" s="64" t="str">
        <f t="shared" si="17"/>
        <v/>
      </c>
      <c r="AB34" s="161"/>
      <c r="AC34" s="64" t="str">
        <f t="shared" si="18"/>
        <v/>
      </c>
      <c r="AD34" s="80" t="str">
        <f t="shared" si="8"/>
        <v/>
      </c>
      <c r="AE34" s="68" t="str">
        <f>IF(AD34="","",IF(U34&lt;=135,LOOKUP(U34,概要と通り!$A$24:$A$59,概要と通り!$D$24:$D$59),LOOKUP(U34,概要と通り!$A$63:$A$118,概要と通り!$D$63:$D$118)))</f>
        <v/>
      </c>
      <c r="AF34" s="13" t="str">
        <f t="shared" si="19"/>
        <v/>
      </c>
      <c r="AG34" s="13" t="str">
        <f t="shared" si="10"/>
        <v/>
      </c>
    </row>
    <row r="35" spans="1:33">
      <c r="A35" s="71"/>
      <c r="B35" s="71"/>
      <c r="C35" s="91"/>
      <c r="D35" s="151"/>
      <c r="E35" s="64" t="str">
        <f>IF(D35="","",IF(D35&lt;=35,LOOKUP(D35,概要と通り!$G$24:$G$59,概要と通り!$H$24:$H$59),LOOKUP(D35,概要と通り!$G$63:$G$118,概要と通り!$H$63:$H$118)))</f>
        <v/>
      </c>
      <c r="F35" s="151"/>
      <c r="G35" s="152"/>
      <c r="H35" s="64" t="str">
        <f t="shared" si="12"/>
        <v/>
      </c>
      <c r="I35" s="153"/>
      <c r="J35" s="64" t="str">
        <f t="shared" si="13"/>
        <v/>
      </c>
      <c r="K35" s="154"/>
      <c r="L35" s="64" t="str">
        <f t="shared" si="14"/>
        <v/>
      </c>
      <c r="M35" s="80" t="str">
        <f t="shared" si="3"/>
        <v/>
      </c>
      <c r="N35" s="68" t="str">
        <f>IF(M35="","",IF(D35&lt;=35,LOOKUP(D35,概要と通り!$G$24:$G$59,概要と通り!$J$24:$J$59),LOOKUP(D35,概要と通り!$G$63:$G$118,概要と通り!$J$63:$J$118)))</f>
        <v/>
      </c>
      <c r="O35" s="13" t="str">
        <f t="shared" si="15"/>
        <v/>
      </c>
      <c r="P35" s="13" t="str">
        <f t="shared" si="4"/>
        <v/>
      </c>
      <c r="R35" s="71"/>
      <c r="S35" s="71"/>
      <c r="T35" s="91"/>
      <c r="U35" s="151"/>
      <c r="V35" s="64" t="str">
        <f>IF(U35="","",IF(U35&lt;=135,LOOKUP(U35,概要と通り!$A$24:$A$59,概要と通り!$B$24:$B$59),LOOKUP(U35,概要と通り!$A$63:$A$118,概要と通り!$B$63:$B$118)))</f>
        <v/>
      </c>
      <c r="W35" s="151"/>
      <c r="X35" s="152"/>
      <c r="Y35" s="64" t="str">
        <f t="shared" si="16"/>
        <v/>
      </c>
      <c r="Z35" s="153"/>
      <c r="AA35" s="64" t="str">
        <f t="shared" si="17"/>
        <v/>
      </c>
      <c r="AB35" s="161"/>
      <c r="AC35" s="64" t="str">
        <f t="shared" si="18"/>
        <v/>
      </c>
      <c r="AD35" s="80" t="str">
        <f t="shared" si="8"/>
        <v/>
      </c>
      <c r="AE35" s="68" t="str">
        <f>IF(AD35="","",IF(U35&lt;=135,LOOKUP(U35,概要と通り!$A$24:$A$59,概要と通り!$D$24:$D$59),LOOKUP(U35,概要と通り!$A$63:$A$118,概要と通り!$D$63:$D$118)))</f>
        <v/>
      </c>
      <c r="AF35" s="13" t="str">
        <f t="shared" si="19"/>
        <v/>
      </c>
      <c r="AG35" s="13" t="str">
        <f t="shared" si="10"/>
        <v/>
      </c>
    </row>
    <row r="36" spans="1:33">
      <c r="A36" s="71"/>
      <c r="B36" s="71"/>
      <c r="C36" s="91"/>
      <c r="D36" s="151"/>
      <c r="E36" s="64" t="str">
        <f>IF(D36="","",IF(D36&lt;=35,LOOKUP(D36,概要と通り!$G$24:$G$59,概要と通り!$H$24:$H$59),LOOKUP(D36,概要と通り!$G$63:$G$118,概要と通り!$H$63:$H$118)))</f>
        <v/>
      </c>
      <c r="F36" s="151"/>
      <c r="G36" s="152"/>
      <c r="H36" s="64" t="str">
        <f t="shared" si="12"/>
        <v/>
      </c>
      <c r="I36" s="153"/>
      <c r="J36" s="64" t="str">
        <f t="shared" si="13"/>
        <v/>
      </c>
      <c r="K36" s="154"/>
      <c r="L36" s="64" t="str">
        <f t="shared" si="14"/>
        <v/>
      </c>
      <c r="M36" s="80" t="str">
        <f t="shared" si="3"/>
        <v/>
      </c>
      <c r="N36" s="68" t="str">
        <f>IF(M36="","",IF(D36&lt;=35,LOOKUP(D36,概要と通り!$G$24:$G$59,概要と通り!$J$24:$J$59),LOOKUP(D36,概要と通り!$G$63:$G$118,概要と通り!$J$63:$J$118)))</f>
        <v/>
      </c>
      <c r="O36" s="13" t="str">
        <f t="shared" si="15"/>
        <v/>
      </c>
      <c r="P36" s="13" t="str">
        <f t="shared" si="4"/>
        <v/>
      </c>
      <c r="R36" s="71"/>
      <c r="S36" s="71"/>
      <c r="T36" s="91"/>
      <c r="U36" s="151"/>
      <c r="V36" s="64" t="str">
        <f>IF(U36="","",IF(U36&lt;=135,LOOKUP(U36,概要と通り!$A$24:$A$59,概要と通り!$B$24:$B$59),LOOKUP(U36,概要と通り!$A$63:$A$118,概要と通り!$B$63:$B$118)))</f>
        <v/>
      </c>
      <c r="W36" s="151"/>
      <c r="X36" s="152"/>
      <c r="Y36" s="64" t="str">
        <f t="shared" si="16"/>
        <v/>
      </c>
      <c r="Z36" s="153"/>
      <c r="AA36" s="64" t="str">
        <f t="shared" si="17"/>
        <v/>
      </c>
      <c r="AB36" s="161"/>
      <c r="AC36" s="64" t="str">
        <f t="shared" si="18"/>
        <v/>
      </c>
      <c r="AD36" s="80" t="str">
        <f t="shared" si="8"/>
        <v/>
      </c>
      <c r="AE36" s="68" t="str">
        <f>IF(AD36="","",IF(U36&lt;=135,LOOKUP(U36,概要と通り!$A$24:$A$59,概要と通り!$D$24:$D$59),LOOKUP(U36,概要と通り!$A$63:$A$118,概要と通り!$D$63:$D$118)))</f>
        <v/>
      </c>
      <c r="AF36" s="13" t="str">
        <f t="shared" si="19"/>
        <v/>
      </c>
      <c r="AG36" s="13" t="str">
        <f t="shared" si="10"/>
        <v/>
      </c>
    </row>
    <row r="37" spans="1:33">
      <c r="A37" s="71"/>
      <c r="B37" s="71"/>
      <c r="C37" s="91"/>
      <c r="D37" s="151"/>
      <c r="E37" s="64" t="str">
        <f>IF(D37="","",IF(D37&lt;=35,LOOKUP(D37,概要と通り!$G$24:$G$59,概要と通り!$H$24:$H$59),LOOKUP(D37,概要と通り!$G$63:$G$118,概要と通り!$H$63:$H$118)))</f>
        <v/>
      </c>
      <c r="F37" s="151"/>
      <c r="G37" s="152"/>
      <c r="H37" s="64" t="str">
        <f t="shared" si="12"/>
        <v/>
      </c>
      <c r="I37" s="153"/>
      <c r="J37" s="64" t="str">
        <f t="shared" si="13"/>
        <v/>
      </c>
      <c r="K37" s="154"/>
      <c r="L37" s="64" t="str">
        <f t="shared" si="14"/>
        <v/>
      </c>
      <c r="M37" s="80" t="str">
        <f t="shared" ref="M37:M56" si="28">IF(K37="","",IF(0.0001&gt;ABS(G37*I37*K37/1000),0,ABS(G37*I37*K37/1000)))</f>
        <v/>
      </c>
      <c r="N37" s="68" t="str">
        <f>IF(M37="","",IF(D37&lt;=35,LOOKUP(D37,概要と通り!$G$24:$G$59,概要と通り!$J$24:$J$59),LOOKUP(D37,概要と通り!$G$63:$G$118,概要と通り!$J$63:$J$118)))</f>
        <v/>
      </c>
      <c r="O37" s="13" t="str">
        <f t="shared" si="15"/>
        <v/>
      </c>
      <c r="P37" s="13" t="str">
        <f t="shared" ref="P37:P56" si="29">IF(M37="","",M37*(N37-$P$188)^2)</f>
        <v/>
      </c>
      <c r="R37" s="71"/>
      <c r="S37" s="71"/>
      <c r="T37" s="91"/>
      <c r="U37" s="151"/>
      <c r="V37" s="64" t="str">
        <f>IF(U37="","",IF(U37&lt;=135,LOOKUP(U37,概要と通り!$A$24:$A$59,概要と通り!$B$24:$B$59),LOOKUP(U37,概要と通り!$A$63:$A$118,概要と通り!$B$63:$B$118)))</f>
        <v/>
      </c>
      <c r="W37" s="151"/>
      <c r="X37" s="152"/>
      <c r="Y37" s="64" t="str">
        <f t="shared" si="16"/>
        <v/>
      </c>
      <c r="Z37" s="153"/>
      <c r="AA37" s="64" t="str">
        <f t="shared" si="17"/>
        <v/>
      </c>
      <c r="AB37" s="161"/>
      <c r="AC37" s="64" t="str">
        <f t="shared" si="18"/>
        <v/>
      </c>
      <c r="AD37" s="80" t="str">
        <f t="shared" ref="AD37:AD56" si="30">IF(AB37="","",IF(0.0001&gt;ABS(X37*Z37*AB37/1000),0,ABS(X37*Z37*AB37/1000)))</f>
        <v/>
      </c>
      <c r="AE37" s="68" t="str">
        <f>IF(AD37="","",IF(U37&lt;=135,LOOKUP(U37,概要と通り!$A$24:$A$59,概要と通り!$D$24:$D$59),LOOKUP(U37,概要と通り!$A$63:$A$118,概要と通り!$D$63:$D$118)))</f>
        <v/>
      </c>
      <c r="AF37" s="13" t="str">
        <f t="shared" si="19"/>
        <v/>
      </c>
      <c r="AG37" s="13" t="str">
        <f t="shared" ref="AG37:AG56" si="31">IF(AD37="","",AD37*(AE37-$AG$188)^2)</f>
        <v/>
      </c>
    </row>
    <row r="38" spans="1:33">
      <c r="A38" s="71"/>
      <c r="B38" s="71"/>
      <c r="C38" s="91"/>
      <c r="D38" s="151"/>
      <c r="E38" s="64" t="str">
        <f>IF(D38="","",IF(D38&lt;=35,LOOKUP(D38,概要と通り!$G$24:$G$59,概要と通り!$H$24:$H$59),LOOKUP(D38,概要と通り!$G$63:$G$118,概要と通り!$H$63:$H$118)))</f>
        <v/>
      </c>
      <c r="F38" s="151"/>
      <c r="G38" s="152"/>
      <c r="H38" s="64" t="str">
        <f t="shared" si="12"/>
        <v/>
      </c>
      <c r="I38" s="153"/>
      <c r="J38" s="64" t="str">
        <f t="shared" si="13"/>
        <v/>
      </c>
      <c r="K38" s="154"/>
      <c r="L38" s="64" t="str">
        <f t="shared" si="14"/>
        <v/>
      </c>
      <c r="M38" s="80" t="str">
        <f t="shared" si="28"/>
        <v/>
      </c>
      <c r="N38" s="68" t="str">
        <f>IF(M38="","",IF(D38&lt;=35,LOOKUP(D38,概要と通り!$G$24:$G$59,概要と通り!$J$24:$J$59),LOOKUP(D38,概要と通り!$G$63:$G$118,概要と通り!$J$63:$J$118)))</f>
        <v/>
      </c>
      <c r="O38" s="13" t="str">
        <f t="shared" si="15"/>
        <v/>
      </c>
      <c r="P38" s="13" t="str">
        <f t="shared" si="29"/>
        <v/>
      </c>
      <c r="R38" s="71"/>
      <c r="S38" s="71"/>
      <c r="T38" s="91"/>
      <c r="U38" s="151"/>
      <c r="V38" s="64" t="str">
        <f>IF(U38="","",IF(U38&lt;=135,LOOKUP(U38,概要と通り!$A$24:$A$59,概要と通り!$B$24:$B$59),LOOKUP(U38,概要と通り!$A$63:$A$118,概要と通り!$B$63:$B$118)))</f>
        <v/>
      </c>
      <c r="W38" s="151"/>
      <c r="X38" s="152"/>
      <c r="Y38" s="64" t="str">
        <f t="shared" si="16"/>
        <v/>
      </c>
      <c r="Z38" s="153"/>
      <c r="AA38" s="64" t="str">
        <f t="shared" si="17"/>
        <v/>
      </c>
      <c r="AB38" s="161"/>
      <c r="AC38" s="64" t="str">
        <f t="shared" si="18"/>
        <v/>
      </c>
      <c r="AD38" s="80" t="str">
        <f t="shared" si="30"/>
        <v/>
      </c>
      <c r="AE38" s="68" t="str">
        <f>IF(AD38="","",IF(U38&lt;=135,LOOKUP(U38,概要と通り!$A$24:$A$59,概要と通り!$D$24:$D$59),LOOKUP(U38,概要と通り!$A$63:$A$118,概要と通り!$D$63:$D$118)))</f>
        <v/>
      </c>
      <c r="AF38" s="13" t="str">
        <f t="shared" si="19"/>
        <v/>
      </c>
      <c r="AG38" s="13" t="str">
        <f t="shared" si="31"/>
        <v/>
      </c>
    </row>
    <row r="39" spans="1:33">
      <c r="A39" s="71"/>
      <c r="B39" s="71"/>
      <c r="C39" s="91"/>
      <c r="D39" s="151"/>
      <c r="E39" s="64" t="str">
        <f>IF(D39="","",IF(D39&lt;=35,LOOKUP(D39,概要と通り!$G$24:$G$59,概要と通り!$H$24:$H$59),LOOKUP(D39,概要と通り!$G$63:$G$118,概要と通り!$H$63:$H$118)))</f>
        <v/>
      </c>
      <c r="F39" s="151"/>
      <c r="G39" s="152"/>
      <c r="H39" s="64" t="str">
        <f t="shared" si="12"/>
        <v/>
      </c>
      <c r="I39" s="153"/>
      <c r="J39" s="64" t="str">
        <f t="shared" si="13"/>
        <v/>
      </c>
      <c r="K39" s="154"/>
      <c r="L39" s="64" t="str">
        <f t="shared" si="14"/>
        <v/>
      </c>
      <c r="M39" s="80" t="str">
        <f t="shared" si="28"/>
        <v/>
      </c>
      <c r="N39" s="68" t="str">
        <f>IF(M39="","",IF(D39&lt;=35,LOOKUP(D39,概要と通り!$G$24:$G$59,概要と通り!$J$24:$J$59),LOOKUP(D39,概要と通り!$G$63:$G$118,概要と通り!$J$63:$J$118)))</f>
        <v/>
      </c>
      <c r="O39" s="13" t="str">
        <f t="shared" si="15"/>
        <v/>
      </c>
      <c r="P39" s="13" t="str">
        <f t="shared" si="29"/>
        <v/>
      </c>
      <c r="R39" s="71"/>
      <c r="S39" s="71"/>
      <c r="T39" s="91"/>
      <c r="U39" s="151"/>
      <c r="V39" s="64" t="str">
        <f>IF(U39="","",IF(U39&lt;=135,LOOKUP(U39,概要と通り!$A$24:$A$59,概要と通り!$B$24:$B$59),LOOKUP(U39,概要と通り!$A$63:$A$118,概要と通り!$B$63:$B$118)))</f>
        <v/>
      </c>
      <c r="W39" s="151"/>
      <c r="X39" s="152"/>
      <c r="Y39" s="64" t="str">
        <f t="shared" si="16"/>
        <v/>
      </c>
      <c r="Z39" s="153"/>
      <c r="AA39" s="64" t="str">
        <f t="shared" si="17"/>
        <v/>
      </c>
      <c r="AB39" s="161"/>
      <c r="AC39" s="64" t="str">
        <f t="shared" si="18"/>
        <v/>
      </c>
      <c r="AD39" s="80" t="str">
        <f t="shared" si="30"/>
        <v/>
      </c>
      <c r="AE39" s="68" t="str">
        <f>IF(AD39="","",IF(U39&lt;=135,LOOKUP(U39,概要と通り!$A$24:$A$59,概要と通り!$D$24:$D$59),LOOKUP(U39,概要と通り!$A$63:$A$118,概要と通り!$D$63:$D$118)))</f>
        <v/>
      </c>
      <c r="AF39" s="13" t="str">
        <f t="shared" si="19"/>
        <v/>
      </c>
      <c r="AG39" s="13" t="str">
        <f t="shared" si="31"/>
        <v/>
      </c>
    </row>
    <row r="40" spans="1:33">
      <c r="A40" s="71"/>
      <c r="B40" s="71"/>
      <c r="C40" s="91"/>
      <c r="D40" s="151"/>
      <c r="E40" s="64" t="str">
        <f>IF(D40="","",IF(D40&lt;=35,LOOKUP(D40,概要と通り!$G$24:$G$59,概要と通り!$H$24:$H$59),LOOKUP(D40,概要と通り!$G$63:$G$118,概要と通り!$H$63:$H$118)))</f>
        <v/>
      </c>
      <c r="F40" s="151"/>
      <c r="G40" s="152"/>
      <c r="H40" s="64" t="str">
        <f t="shared" si="12"/>
        <v/>
      </c>
      <c r="I40" s="153"/>
      <c r="J40" s="64" t="str">
        <f t="shared" si="13"/>
        <v/>
      </c>
      <c r="K40" s="154"/>
      <c r="L40" s="64" t="str">
        <f t="shared" si="14"/>
        <v/>
      </c>
      <c r="M40" s="80" t="str">
        <f t="shared" si="28"/>
        <v/>
      </c>
      <c r="N40" s="68" t="str">
        <f>IF(M40="","",IF(D40&lt;=35,LOOKUP(D40,概要と通り!$G$24:$G$59,概要と通り!$J$24:$J$59),LOOKUP(D40,概要と通り!$G$63:$G$118,概要と通り!$J$63:$J$118)))</f>
        <v/>
      </c>
      <c r="O40" s="13" t="str">
        <f t="shared" si="15"/>
        <v/>
      </c>
      <c r="P40" s="13" t="str">
        <f t="shared" si="29"/>
        <v/>
      </c>
      <c r="R40" s="71"/>
      <c r="S40" s="71"/>
      <c r="T40" s="91"/>
      <c r="U40" s="151"/>
      <c r="V40" s="64" t="str">
        <f>IF(U40="","",IF(U40&lt;=135,LOOKUP(U40,概要と通り!$A$24:$A$59,概要と通り!$B$24:$B$59),LOOKUP(U40,概要と通り!$A$63:$A$118,概要と通り!$B$63:$B$118)))</f>
        <v/>
      </c>
      <c r="W40" s="151"/>
      <c r="X40" s="152"/>
      <c r="Y40" s="64" t="str">
        <f t="shared" si="16"/>
        <v/>
      </c>
      <c r="Z40" s="153"/>
      <c r="AA40" s="64" t="str">
        <f t="shared" si="17"/>
        <v/>
      </c>
      <c r="AB40" s="161"/>
      <c r="AC40" s="64" t="str">
        <f t="shared" si="18"/>
        <v/>
      </c>
      <c r="AD40" s="80" t="str">
        <f t="shared" si="30"/>
        <v/>
      </c>
      <c r="AE40" s="68" t="str">
        <f>IF(AD40="","",IF(U40&lt;=135,LOOKUP(U40,概要と通り!$A$24:$A$59,概要と通り!$D$24:$D$59),LOOKUP(U40,概要と通り!$A$63:$A$118,概要と通り!$D$63:$D$118)))</f>
        <v/>
      </c>
      <c r="AF40" s="13" t="str">
        <f t="shared" si="19"/>
        <v/>
      </c>
      <c r="AG40" s="13" t="str">
        <f t="shared" si="31"/>
        <v/>
      </c>
    </row>
    <row r="41" spans="1:33">
      <c r="A41" s="71"/>
      <c r="B41" s="71"/>
      <c r="C41" s="91"/>
      <c r="D41" s="151"/>
      <c r="E41" s="64" t="str">
        <f>IF(D41="","",IF(D41&lt;=35,LOOKUP(D41,概要と通り!$G$24:$G$59,概要と通り!$H$24:$H$59),LOOKUP(D41,概要と通り!$G$63:$G$118,概要と通り!$H$63:$H$118)))</f>
        <v/>
      </c>
      <c r="F41" s="151"/>
      <c r="G41" s="152"/>
      <c r="H41" s="64" t="str">
        <f t="shared" si="12"/>
        <v/>
      </c>
      <c r="I41" s="153"/>
      <c r="J41" s="64" t="str">
        <f t="shared" si="13"/>
        <v/>
      </c>
      <c r="K41" s="154"/>
      <c r="L41" s="64" t="str">
        <f t="shared" si="14"/>
        <v/>
      </c>
      <c r="M41" s="80" t="str">
        <f t="shared" si="28"/>
        <v/>
      </c>
      <c r="N41" s="68" t="str">
        <f>IF(M41="","",IF(D41&lt;=35,LOOKUP(D41,概要と通り!$G$24:$G$59,概要と通り!$J$24:$J$59),LOOKUP(D41,概要と通り!$G$63:$G$118,概要と通り!$J$63:$J$118)))</f>
        <v/>
      </c>
      <c r="O41" s="13" t="str">
        <f t="shared" si="15"/>
        <v/>
      </c>
      <c r="P41" s="13" t="str">
        <f t="shared" si="29"/>
        <v/>
      </c>
      <c r="R41" s="71"/>
      <c r="S41" s="71"/>
      <c r="T41" s="91"/>
      <c r="U41" s="151"/>
      <c r="V41" s="64" t="str">
        <f>IF(U41="","",IF(U41&lt;=135,LOOKUP(U41,概要と通り!$A$24:$A$59,概要と通り!$B$24:$B$59),LOOKUP(U41,概要と通り!$A$63:$A$118,概要と通り!$B$63:$B$118)))</f>
        <v/>
      </c>
      <c r="W41" s="151"/>
      <c r="X41" s="152"/>
      <c r="Y41" s="64" t="str">
        <f t="shared" si="16"/>
        <v/>
      </c>
      <c r="Z41" s="153"/>
      <c r="AA41" s="64" t="str">
        <f t="shared" si="17"/>
        <v/>
      </c>
      <c r="AB41" s="161"/>
      <c r="AC41" s="64" t="str">
        <f t="shared" si="18"/>
        <v/>
      </c>
      <c r="AD41" s="80" t="str">
        <f t="shared" si="30"/>
        <v/>
      </c>
      <c r="AE41" s="68" t="str">
        <f>IF(AD41="","",IF(U41&lt;=135,LOOKUP(U41,概要と通り!$A$24:$A$59,概要と通り!$D$24:$D$59),LOOKUP(U41,概要と通り!$A$63:$A$118,概要と通り!$D$63:$D$118)))</f>
        <v/>
      </c>
      <c r="AF41" s="13" t="str">
        <f t="shared" si="19"/>
        <v/>
      </c>
      <c r="AG41" s="13" t="str">
        <f t="shared" si="31"/>
        <v/>
      </c>
    </row>
    <row r="42" spans="1:33">
      <c r="A42" s="71"/>
      <c r="B42" s="71"/>
      <c r="C42" s="91"/>
      <c r="D42" s="151"/>
      <c r="E42" s="64" t="str">
        <f>IF(D42="","",IF(D42&lt;=35,LOOKUP(D42,概要と通り!$G$24:$G$59,概要と通り!$H$24:$H$59),LOOKUP(D42,概要と通り!$G$63:$G$118,概要と通り!$H$63:$H$118)))</f>
        <v/>
      </c>
      <c r="F42" s="151"/>
      <c r="G42" s="152"/>
      <c r="H42" s="64" t="str">
        <f t="shared" si="12"/>
        <v/>
      </c>
      <c r="I42" s="153"/>
      <c r="J42" s="64" t="str">
        <f t="shared" si="13"/>
        <v/>
      </c>
      <c r="K42" s="154"/>
      <c r="L42" s="64" t="str">
        <f t="shared" si="14"/>
        <v/>
      </c>
      <c r="M42" s="80" t="str">
        <f t="shared" si="28"/>
        <v/>
      </c>
      <c r="N42" s="68" t="str">
        <f>IF(M42="","",IF(D42&lt;=35,LOOKUP(D42,概要と通り!$G$24:$G$59,概要と通り!$J$24:$J$59),LOOKUP(D42,概要と通り!$G$63:$G$118,概要と通り!$J$63:$J$118)))</f>
        <v/>
      </c>
      <c r="O42" s="13" t="str">
        <f t="shared" si="15"/>
        <v/>
      </c>
      <c r="P42" s="13" t="str">
        <f t="shared" si="29"/>
        <v/>
      </c>
      <c r="R42" s="71"/>
      <c r="S42" s="71"/>
      <c r="T42" s="91"/>
      <c r="U42" s="151"/>
      <c r="V42" s="64" t="str">
        <f>IF(U42="","",IF(U42&lt;=135,LOOKUP(U42,概要と通り!$A$24:$A$59,概要と通り!$B$24:$B$59),LOOKUP(U42,概要と通り!$A$63:$A$118,概要と通り!$B$63:$B$118)))</f>
        <v/>
      </c>
      <c r="W42" s="151"/>
      <c r="X42" s="152"/>
      <c r="Y42" s="64" t="str">
        <f t="shared" si="16"/>
        <v/>
      </c>
      <c r="Z42" s="153"/>
      <c r="AA42" s="64" t="str">
        <f t="shared" si="17"/>
        <v/>
      </c>
      <c r="AB42" s="161"/>
      <c r="AC42" s="64" t="str">
        <f t="shared" si="18"/>
        <v/>
      </c>
      <c r="AD42" s="80" t="str">
        <f t="shared" si="30"/>
        <v/>
      </c>
      <c r="AE42" s="68" t="str">
        <f>IF(AD42="","",IF(U42&lt;=135,LOOKUP(U42,概要と通り!$A$24:$A$59,概要と通り!$D$24:$D$59),LOOKUP(U42,概要と通り!$A$63:$A$118,概要と通り!$D$63:$D$118)))</f>
        <v/>
      </c>
      <c r="AF42" s="13" t="str">
        <f t="shared" si="19"/>
        <v/>
      </c>
      <c r="AG42" s="13" t="str">
        <f t="shared" si="31"/>
        <v/>
      </c>
    </row>
    <row r="43" spans="1:33">
      <c r="A43" s="71"/>
      <c r="B43" s="71"/>
      <c r="C43" s="91"/>
      <c r="D43" s="151"/>
      <c r="E43" s="64" t="str">
        <f>IF(D43="","",IF(D43&lt;=35,LOOKUP(D43,概要と通り!$G$24:$G$59,概要と通り!$H$24:$H$59),LOOKUP(D43,概要と通り!$G$63:$G$118,概要と通り!$H$63:$H$118)))</f>
        <v/>
      </c>
      <c r="F43" s="151"/>
      <c r="G43" s="152"/>
      <c r="H43" s="64" t="str">
        <f t="shared" si="12"/>
        <v/>
      </c>
      <c r="I43" s="153"/>
      <c r="J43" s="64" t="str">
        <f t="shared" si="13"/>
        <v/>
      </c>
      <c r="K43" s="154"/>
      <c r="L43" s="64" t="str">
        <f t="shared" si="14"/>
        <v/>
      </c>
      <c r="M43" s="80" t="str">
        <f t="shared" si="28"/>
        <v/>
      </c>
      <c r="N43" s="68" t="str">
        <f>IF(M43="","",IF(D43&lt;=35,LOOKUP(D43,概要と通り!$G$24:$G$59,概要と通り!$J$24:$J$59),LOOKUP(D43,概要と通り!$G$63:$G$118,概要と通り!$J$63:$J$118)))</f>
        <v/>
      </c>
      <c r="O43" s="13" t="str">
        <f t="shared" si="15"/>
        <v/>
      </c>
      <c r="P43" s="13" t="str">
        <f t="shared" si="29"/>
        <v/>
      </c>
      <c r="R43" s="71"/>
      <c r="S43" s="71"/>
      <c r="T43" s="91"/>
      <c r="U43" s="151"/>
      <c r="V43" s="64" t="str">
        <f>IF(U43="","",IF(U43&lt;=135,LOOKUP(U43,概要と通り!$A$24:$A$59,概要と通り!$B$24:$B$59),LOOKUP(U43,概要と通り!$A$63:$A$118,概要と通り!$B$63:$B$118)))</f>
        <v/>
      </c>
      <c r="W43" s="151"/>
      <c r="X43" s="152"/>
      <c r="Y43" s="64" t="str">
        <f t="shared" si="16"/>
        <v/>
      </c>
      <c r="Z43" s="153"/>
      <c r="AA43" s="64" t="str">
        <f t="shared" si="17"/>
        <v/>
      </c>
      <c r="AB43" s="161"/>
      <c r="AC43" s="64" t="str">
        <f t="shared" si="18"/>
        <v/>
      </c>
      <c r="AD43" s="80" t="str">
        <f t="shared" si="30"/>
        <v/>
      </c>
      <c r="AE43" s="68" t="str">
        <f>IF(AD43="","",IF(U43&lt;=135,LOOKUP(U43,概要と通り!$A$24:$A$59,概要と通り!$D$24:$D$59),LOOKUP(U43,概要と通り!$A$63:$A$118,概要と通り!$D$63:$D$118)))</f>
        <v/>
      </c>
      <c r="AF43" s="13" t="str">
        <f t="shared" si="19"/>
        <v/>
      </c>
      <c r="AG43" s="13" t="str">
        <f t="shared" si="31"/>
        <v/>
      </c>
    </row>
    <row r="44" spans="1:33">
      <c r="A44" s="71"/>
      <c r="B44" s="71"/>
      <c r="C44" s="91"/>
      <c r="D44" s="151"/>
      <c r="E44" s="64" t="str">
        <f>IF(D44="","",IF(D44&lt;=35,LOOKUP(D44,概要と通り!$G$24:$G$59,概要と通り!$H$24:$H$59),LOOKUP(D44,概要と通り!$G$63:$G$118,概要と通り!$H$63:$H$118)))</f>
        <v/>
      </c>
      <c r="F44" s="151"/>
      <c r="G44" s="152"/>
      <c r="H44" s="64" t="str">
        <f t="shared" si="12"/>
        <v/>
      </c>
      <c r="I44" s="153"/>
      <c r="J44" s="64" t="str">
        <f t="shared" si="13"/>
        <v/>
      </c>
      <c r="K44" s="154"/>
      <c r="L44" s="64" t="str">
        <f t="shared" si="14"/>
        <v/>
      </c>
      <c r="M44" s="80" t="str">
        <f t="shared" si="28"/>
        <v/>
      </c>
      <c r="N44" s="68" t="str">
        <f>IF(M44="","",IF(D44&lt;=35,LOOKUP(D44,概要と通り!$G$24:$G$59,概要と通り!$J$24:$J$59),LOOKUP(D44,概要と通り!$G$63:$G$118,概要と通り!$J$63:$J$118)))</f>
        <v/>
      </c>
      <c r="O44" s="13" t="str">
        <f t="shared" si="15"/>
        <v/>
      </c>
      <c r="P44" s="13" t="str">
        <f t="shared" si="29"/>
        <v/>
      </c>
      <c r="R44" s="71"/>
      <c r="S44" s="71"/>
      <c r="T44" s="91"/>
      <c r="U44" s="151"/>
      <c r="V44" s="64" t="str">
        <f>IF(U44="","",IF(U44&lt;=135,LOOKUP(U44,概要と通り!$A$24:$A$59,概要と通り!$B$24:$B$59),LOOKUP(U44,概要と通り!$A$63:$A$118,概要と通り!$B$63:$B$118)))</f>
        <v/>
      </c>
      <c r="W44" s="151"/>
      <c r="X44" s="152"/>
      <c r="Y44" s="64" t="str">
        <f t="shared" si="16"/>
        <v/>
      </c>
      <c r="Z44" s="153"/>
      <c r="AA44" s="64" t="str">
        <f t="shared" si="17"/>
        <v/>
      </c>
      <c r="AB44" s="161"/>
      <c r="AC44" s="64" t="str">
        <f t="shared" si="18"/>
        <v/>
      </c>
      <c r="AD44" s="80" t="str">
        <f t="shared" si="30"/>
        <v/>
      </c>
      <c r="AE44" s="68" t="str">
        <f>IF(AD44="","",IF(U44&lt;=135,LOOKUP(U44,概要と通り!$A$24:$A$59,概要と通り!$D$24:$D$59),LOOKUP(U44,概要と通り!$A$63:$A$118,概要と通り!$D$63:$D$118)))</f>
        <v/>
      </c>
      <c r="AF44" s="13" t="str">
        <f t="shared" si="19"/>
        <v/>
      </c>
      <c r="AG44" s="13" t="str">
        <f t="shared" si="31"/>
        <v/>
      </c>
    </row>
    <row r="45" spans="1:33">
      <c r="A45" s="71"/>
      <c r="B45" s="71"/>
      <c r="C45" s="91"/>
      <c r="D45" s="151"/>
      <c r="E45" s="64" t="str">
        <f>IF(D45="","",IF(D45&lt;=35,LOOKUP(D45,概要と通り!$G$24:$G$59,概要と通り!$H$24:$H$59),LOOKUP(D45,概要と通り!$G$63:$G$118,概要と通り!$H$63:$H$118)))</f>
        <v/>
      </c>
      <c r="F45" s="151"/>
      <c r="G45" s="152"/>
      <c r="H45" s="64" t="str">
        <f t="shared" si="12"/>
        <v/>
      </c>
      <c r="I45" s="153"/>
      <c r="J45" s="64" t="str">
        <f t="shared" si="13"/>
        <v/>
      </c>
      <c r="K45" s="154"/>
      <c r="L45" s="64" t="str">
        <f t="shared" si="14"/>
        <v/>
      </c>
      <c r="M45" s="80" t="str">
        <f t="shared" si="28"/>
        <v/>
      </c>
      <c r="N45" s="68" t="str">
        <f>IF(M45="","",IF(D45&lt;=35,LOOKUP(D45,概要と通り!$G$24:$G$59,概要と通り!$J$24:$J$59),LOOKUP(D45,概要と通り!$G$63:$G$118,概要と通り!$J$63:$J$118)))</f>
        <v/>
      </c>
      <c r="O45" s="13" t="str">
        <f t="shared" si="15"/>
        <v/>
      </c>
      <c r="P45" s="13" t="str">
        <f t="shared" si="29"/>
        <v/>
      </c>
      <c r="R45" s="71"/>
      <c r="S45" s="71"/>
      <c r="T45" s="91"/>
      <c r="U45" s="151"/>
      <c r="V45" s="64" t="str">
        <f>IF(U45="","",IF(U45&lt;=135,LOOKUP(U45,概要と通り!$A$24:$A$59,概要と通り!$B$24:$B$59),LOOKUP(U45,概要と通り!$A$63:$A$118,概要と通り!$B$63:$B$118)))</f>
        <v/>
      </c>
      <c r="W45" s="151"/>
      <c r="X45" s="152"/>
      <c r="Y45" s="64" t="str">
        <f t="shared" si="16"/>
        <v/>
      </c>
      <c r="Z45" s="153"/>
      <c r="AA45" s="64" t="str">
        <f t="shared" si="17"/>
        <v/>
      </c>
      <c r="AB45" s="161"/>
      <c r="AC45" s="64" t="str">
        <f t="shared" si="18"/>
        <v/>
      </c>
      <c r="AD45" s="80" t="str">
        <f t="shared" si="30"/>
        <v/>
      </c>
      <c r="AE45" s="68" t="str">
        <f>IF(AD45="","",IF(U45&lt;=135,LOOKUP(U45,概要と通り!$A$24:$A$59,概要と通り!$D$24:$D$59),LOOKUP(U45,概要と通り!$A$63:$A$118,概要と通り!$D$63:$D$118)))</f>
        <v/>
      </c>
      <c r="AF45" s="13" t="str">
        <f t="shared" si="19"/>
        <v/>
      </c>
      <c r="AG45" s="13" t="str">
        <f t="shared" si="31"/>
        <v/>
      </c>
    </row>
    <row r="46" spans="1:33">
      <c r="A46" s="71"/>
      <c r="B46" s="71"/>
      <c r="C46" s="91"/>
      <c r="D46" s="151"/>
      <c r="E46" s="64" t="str">
        <f>IF(D46="","",IF(D46&lt;=35,LOOKUP(D46,概要と通り!$G$24:$G$59,概要と通り!$H$24:$H$59),LOOKUP(D46,概要と通り!$G$63:$G$118,概要と通り!$H$63:$H$118)))</f>
        <v/>
      </c>
      <c r="F46" s="151"/>
      <c r="G46" s="152"/>
      <c r="H46" s="64" t="str">
        <f t="shared" si="12"/>
        <v/>
      </c>
      <c r="I46" s="153"/>
      <c r="J46" s="64" t="str">
        <f t="shared" si="13"/>
        <v/>
      </c>
      <c r="K46" s="154"/>
      <c r="L46" s="64" t="str">
        <f t="shared" si="14"/>
        <v/>
      </c>
      <c r="M46" s="80" t="str">
        <f t="shared" si="28"/>
        <v/>
      </c>
      <c r="N46" s="68" t="str">
        <f>IF(M46="","",IF(D46&lt;=35,LOOKUP(D46,概要と通り!$G$24:$G$59,概要と通り!$J$24:$J$59),LOOKUP(D46,概要と通り!$G$63:$G$118,概要と通り!$J$63:$J$118)))</f>
        <v/>
      </c>
      <c r="O46" s="13" t="str">
        <f t="shared" si="15"/>
        <v/>
      </c>
      <c r="P46" s="13" t="str">
        <f t="shared" si="29"/>
        <v/>
      </c>
      <c r="R46" s="71"/>
      <c r="S46" s="71"/>
      <c r="T46" s="91"/>
      <c r="U46" s="151"/>
      <c r="V46" s="64" t="str">
        <f>IF(U46="","",IF(U46&lt;=135,LOOKUP(U46,概要と通り!$A$24:$A$59,概要と通り!$B$24:$B$59),LOOKUP(U46,概要と通り!$A$63:$A$118,概要と通り!$B$63:$B$118)))</f>
        <v/>
      </c>
      <c r="W46" s="151"/>
      <c r="X46" s="152"/>
      <c r="Y46" s="64" t="str">
        <f t="shared" si="16"/>
        <v/>
      </c>
      <c r="Z46" s="153"/>
      <c r="AA46" s="64" t="str">
        <f t="shared" si="17"/>
        <v/>
      </c>
      <c r="AB46" s="161"/>
      <c r="AC46" s="64" t="str">
        <f t="shared" si="18"/>
        <v/>
      </c>
      <c r="AD46" s="80" t="str">
        <f t="shared" si="30"/>
        <v/>
      </c>
      <c r="AE46" s="68" t="str">
        <f>IF(AD46="","",IF(U46&lt;=135,LOOKUP(U46,概要と通り!$A$24:$A$59,概要と通り!$D$24:$D$59),LOOKUP(U46,概要と通り!$A$63:$A$118,概要と通り!$D$63:$D$118)))</f>
        <v/>
      </c>
      <c r="AF46" s="13" t="str">
        <f t="shared" si="19"/>
        <v/>
      </c>
      <c r="AG46" s="13" t="str">
        <f t="shared" si="31"/>
        <v/>
      </c>
    </row>
    <row r="47" spans="1:33">
      <c r="A47" s="71"/>
      <c r="B47" s="71"/>
      <c r="C47" s="91"/>
      <c r="D47" s="151"/>
      <c r="E47" s="64" t="str">
        <f>IF(D47="","",IF(D47&lt;=35,LOOKUP(D47,概要と通り!$G$24:$G$59,概要と通り!$H$24:$H$59),LOOKUP(D47,概要と通り!$G$63:$G$118,概要と通り!$H$63:$H$118)))</f>
        <v/>
      </c>
      <c r="F47" s="151"/>
      <c r="G47" s="152"/>
      <c r="H47" s="64" t="str">
        <f t="shared" si="12"/>
        <v/>
      </c>
      <c r="I47" s="153"/>
      <c r="J47" s="64" t="str">
        <f t="shared" si="13"/>
        <v/>
      </c>
      <c r="K47" s="154"/>
      <c r="L47" s="64" t="str">
        <f t="shared" si="14"/>
        <v/>
      </c>
      <c r="M47" s="80" t="str">
        <f t="shared" si="28"/>
        <v/>
      </c>
      <c r="N47" s="68" t="str">
        <f>IF(M47="","",IF(D47&lt;=35,LOOKUP(D47,概要と通り!$G$24:$G$59,概要と通り!$J$24:$J$59),LOOKUP(D47,概要と通り!$G$63:$G$118,概要と通り!$J$63:$J$118)))</f>
        <v/>
      </c>
      <c r="O47" s="13" t="str">
        <f t="shared" si="15"/>
        <v/>
      </c>
      <c r="P47" s="13" t="str">
        <f t="shared" si="29"/>
        <v/>
      </c>
      <c r="R47" s="71"/>
      <c r="S47" s="71"/>
      <c r="T47" s="91"/>
      <c r="U47" s="151"/>
      <c r="V47" s="64" t="str">
        <f>IF(U47="","",IF(U47&lt;=135,LOOKUP(U47,概要と通り!$A$24:$A$59,概要と通り!$B$24:$B$59),LOOKUP(U47,概要と通り!$A$63:$A$118,概要と通り!$B$63:$B$118)))</f>
        <v/>
      </c>
      <c r="W47" s="151"/>
      <c r="X47" s="152"/>
      <c r="Y47" s="64" t="str">
        <f t="shared" si="16"/>
        <v/>
      </c>
      <c r="Z47" s="153"/>
      <c r="AA47" s="64" t="str">
        <f t="shared" si="17"/>
        <v/>
      </c>
      <c r="AB47" s="161"/>
      <c r="AC47" s="64" t="str">
        <f t="shared" si="18"/>
        <v/>
      </c>
      <c r="AD47" s="80" t="str">
        <f t="shared" si="30"/>
        <v/>
      </c>
      <c r="AE47" s="68" t="str">
        <f>IF(AD47="","",IF(U47&lt;=135,LOOKUP(U47,概要と通り!$A$24:$A$59,概要と通り!$D$24:$D$59),LOOKUP(U47,概要と通り!$A$63:$A$118,概要と通り!$D$63:$D$118)))</f>
        <v/>
      </c>
      <c r="AF47" s="13" t="str">
        <f t="shared" si="19"/>
        <v/>
      </c>
      <c r="AG47" s="13" t="str">
        <f t="shared" si="31"/>
        <v/>
      </c>
    </row>
    <row r="48" spans="1:33">
      <c r="A48" s="71"/>
      <c r="B48" s="71"/>
      <c r="C48" s="91"/>
      <c r="D48" s="151"/>
      <c r="E48" s="64" t="str">
        <f>IF(D48="","",IF(D48&lt;=35,LOOKUP(D48,概要と通り!$G$24:$G$59,概要と通り!$H$24:$H$59),LOOKUP(D48,概要と通り!$G$63:$G$118,概要と通り!$H$63:$H$118)))</f>
        <v/>
      </c>
      <c r="F48" s="151"/>
      <c r="G48" s="152"/>
      <c r="H48" s="64" t="str">
        <f t="shared" si="12"/>
        <v/>
      </c>
      <c r="I48" s="153"/>
      <c r="J48" s="64" t="str">
        <f t="shared" si="13"/>
        <v/>
      </c>
      <c r="K48" s="154"/>
      <c r="L48" s="64" t="str">
        <f t="shared" si="14"/>
        <v/>
      </c>
      <c r="M48" s="80" t="str">
        <f t="shared" si="28"/>
        <v/>
      </c>
      <c r="N48" s="68" t="str">
        <f>IF(M48="","",IF(D48&lt;=35,LOOKUP(D48,概要と通り!$G$24:$G$59,概要と通り!$J$24:$J$59),LOOKUP(D48,概要と通り!$G$63:$G$118,概要と通り!$J$63:$J$118)))</f>
        <v/>
      </c>
      <c r="O48" s="13" t="str">
        <f t="shared" si="15"/>
        <v/>
      </c>
      <c r="P48" s="13" t="str">
        <f t="shared" si="29"/>
        <v/>
      </c>
      <c r="R48" s="71"/>
      <c r="S48" s="71"/>
      <c r="T48" s="91"/>
      <c r="U48" s="151"/>
      <c r="V48" s="64" t="str">
        <f>IF(U48="","",IF(U48&lt;=135,LOOKUP(U48,概要と通り!$A$24:$A$59,概要と通り!$B$24:$B$59),LOOKUP(U48,概要と通り!$A$63:$A$118,概要と通り!$B$63:$B$118)))</f>
        <v/>
      </c>
      <c r="W48" s="151"/>
      <c r="X48" s="152"/>
      <c r="Y48" s="64" t="str">
        <f t="shared" si="16"/>
        <v/>
      </c>
      <c r="Z48" s="153"/>
      <c r="AA48" s="64" t="str">
        <f t="shared" si="17"/>
        <v/>
      </c>
      <c r="AB48" s="161"/>
      <c r="AC48" s="64" t="str">
        <f t="shared" si="18"/>
        <v/>
      </c>
      <c r="AD48" s="80" t="str">
        <f t="shared" si="30"/>
        <v/>
      </c>
      <c r="AE48" s="68" t="str">
        <f>IF(AD48="","",IF(U48&lt;=135,LOOKUP(U48,概要と通り!$A$24:$A$59,概要と通り!$D$24:$D$59),LOOKUP(U48,概要と通り!$A$63:$A$118,概要と通り!$D$63:$D$118)))</f>
        <v/>
      </c>
      <c r="AF48" s="13" t="str">
        <f t="shared" si="19"/>
        <v/>
      </c>
      <c r="AG48" s="13" t="str">
        <f t="shared" si="31"/>
        <v/>
      </c>
    </row>
    <row r="49" spans="1:33">
      <c r="A49" s="71"/>
      <c r="B49" s="71"/>
      <c r="C49" s="91"/>
      <c r="D49" s="151"/>
      <c r="E49" s="64" t="str">
        <f>IF(D49="","",IF(D49&lt;=35,LOOKUP(D49,概要と通り!$G$24:$G$59,概要と通り!$H$24:$H$59),LOOKUP(D49,概要と通り!$G$63:$G$118,概要と通り!$H$63:$H$118)))</f>
        <v/>
      </c>
      <c r="F49" s="151"/>
      <c r="G49" s="152"/>
      <c r="H49" s="64" t="str">
        <f t="shared" si="12"/>
        <v/>
      </c>
      <c r="I49" s="153"/>
      <c r="J49" s="64" t="str">
        <f t="shared" si="13"/>
        <v/>
      </c>
      <c r="K49" s="154"/>
      <c r="L49" s="64" t="str">
        <f t="shared" si="14"/>
        <v/>
      </c>
      <c r="M49" s="80" t="str">
        <f t="shared" si="28"/>
        <v/>
      </c>
      <c r="N49" s="68" t="str">
        <f>IF(M49="","",IF(D49&lt;=35,LOOKUP(D49,概要と通り!$G$24:$G$59,概要と通り!$J$24:$J$59),LOOKUP(D49,概要と通り!$G$63:$G$118,概要と通り!$J$63:$J$118)))</f>
        <v/>
      </c>
      <c r="O49" s="13" t="str">
        <f t="shared" si="15"/>
        <v/>
      </c>
      <c r="P49" s="13" t="str">
        <f t="shared" si="29"/>
        <v/>
      </c>
      <c r="R49" s="71"/>
      <c r="S49" s="71"/>
      <c r="T49" s="91"/>
      <c r="U49" s="151"/>
      <c r="V49" s="64" t="str">
        <f>IF(U49="","",IF(U49&lt;=135,LOOKUP(U49,概要と通り!$A$24:$A$59,概要と通り!$B$24:$B$59),LOOKUP(U49,概要と通り!$A$63:$A$118,概要と通り!$B$63:$B$118)))</f>
        <v/>
      </c>
      <c r="W49" s="151"/>
      <c r="X49" s="152"/>
      <c r="Y49" s="64" t="str">
        <f t="shared" si="16"/>
        <v/>
      </c>
      <c r="Z49" s="153"/>
      <c r="AA49" s="64" t="str">
        <f t="shared" si="17"/>
        <v/>
      </c>
      <c r="AB49" s="161"/>
      <c r="AC49" s="64" t="str">
        <f t="shared" si="18"/>
        <v/>
      </c>
      <c r="AD49" s="80" t="str">
        <f t="shared" si="30"/>
        <v/>
      </c>
      <c r="AE49" s="68" t="str">
        <f>IF(AD49="","",IF(U49&lt;=135,LOOKUP(U49,概要と通り!$A$24:$A$59,概要と通り!$D$24:$D$59),LOOKUP(U49,概要と通り!$A$63:$A$118,概要と通り!$D$63:$D$118)))</f>
        <v/>
      </c>
      <c r="AF49" s="13" t="str">
        <f t="shared" si="19"/>
        <v/>
      </c>
      <c r="AG49" s="13" t="str">
        <f t="shared" si="31"/>
        <v/>
      </c>
    </row>
    <row r="50" spans="1:33">
      <c r="A50" s="71"/>
      <c r="B50" s="71"/>
      <c r="C50" s="91"/>
      <c r="D50" s="151"/>
      <c r="E50" s="64" t="str">
        <f>IF(D50="","",IF(D50&lt;=35,LOOKUP(D50,概要と通り!$G$24:$G$59,概要と通り!$H$24:$H$59),LOOKUP(D50,概要と通り!$G$63:$G$118,概要と通り!$H$63:$H$118)))</f>
        <v/>
      </c>
      <c r="F50" s="151"/>
      <c r="G50" s="152"/>
      <c r="H50" s="64" t="str">
        <f t="shared" si="12"/>
        <v/>
      </c>
      <c r="I50" s="153"/>
      <c r="J50" s="64" t="str">
        <f t="shared" si="13"/>
        <v/>
      </c>
      <c r="K50" s="154"/>
      <c r="L50" s="64" t="str">
        <f t="shared" si="14"/>
        <v/>
      </c>
      <c r="M50" s="80" t="str">
        <f t="shared" si="28"/>
        <v/>
      </c>
      <c r="N50" s="68" t="str">
        <f>IF(M50="","",IF(D50&lt;=35,LOOKUP(D50,概要と通り!$G$24:$G$59,概要と通り!$J$24:$J$59),LOOKUP(D50,概要と通り!$G$63:$G$118,概要と通り!$J$63:$J$118)))</f>
        <v/>
      </c>
      <c r="O50" s="13" t="str">
        <f t="shared" si="15"/>
        <v/>
      </c>
      <c r="P50" s="13" t="str">
        <f t="shared" si="29"/>
        <v/>
      </c>
      <c r="R50" s="71"/>
      <c r="S50" s="71"/>
      <c r="T50" s="91"/>
      <c r="U50" s="151"/>
      <c r="V50" s="64" t="str">
        <f>IF(U50="","",IF(U50&lt;=135,LOOKUP(U50,概要と通り!$A$24:$A$59,概要と通り!$B$24:$B$59),LOOKUP(U50,概要と通り!$A$63:$A$118,概要と通り!$B$63:$B$118)))</f>
        <v/>
      </c>
      <c r="W50" s="151"/>
      <c r="X50" s="152"/>
      <c r="Y50" s="64" t="str">
        <f t="shared" si="16"/>
        <v/>
      </c>
      <c r="Z50" s="153"/>
      <c r="AA50" s="64" t="str">
        <f t="shared" si="17"/>
        <v/>
      </c>
      <c r="AB50" s="161"/>
      <c r="AC50" s="64" t="str">
        <f t="shared" si="18"/>
        <v/>
      </c>
      <c r="AD50" s="80" t="str">
        <f t="shared" si="30"/>
        <v/>
      </c>
      <c r="AE50" s="68" t="str">
        <f>IF(AD50="","",IF(U50&lt;=135,LOOKUP(U50,概要と通り!$A$24:$A$59,概要と通り!$D$24:$D$59),LOOKUP(U50,概要と通り!$A$63:$A$118,概要と通り!$D$63:$D$118)))</f>
        <v/>
      </c>
      <c r="AF50" s="13" t="str">
        <f t="shared" si="19"/>
        <v/>
      </c>
      <c r="AG50" s="13" t="str">
        <f t="shared" si="31"/>
        <v/>
      </c>
    </row>
    <row r="51" spans="1:33">
      <c r="A51" s="71"/>
      <c r="B51" s="71"/>
      <c r="C51" s="91"/>
      <c r="D51" s="151"/>
      <c r="E51" s="64" t="str">
        <f>IF(D51="","",IF(D51&lt;=35,LOOKUP(D51,概要と通り!$G$24:$G$59,概要と通り!$H$24:$H$59),LOOKUP(D51,概要と通り!$G$63:$G$118,概要と通り!$H$63:$H$118)))</f>
        <v/>
      </c>
      <c r="F51" s="151"/>
      <c r="G51" s="152"/>
      <c r="H51" s="64" t="str">
        <f t="shared" si="12"/>
        <v/>
      </c>
      <c r="I51" s="153"/>
      <c r="J51" s="64" t="str">
        <f t="shared" si="13"/>
        <v/>
      </c>
      <c r="K51" s="154"/>
      <c r="L51" s="64" t="str">
        <f t="shared" si="14"/>
        <v/>
      </c>
      <c r="M51" s="80" t="str">
        <f t="shared" si="28"/>
        <v/>
      </c>
      <c r="N51" s="68" t="str">
        <f>IF(M51="","",IF(D51&lt;=35,LOOKUP(D51,概要と通り!$G$24:$G$59,概要と通り!$J$24:$J$59),LOOKUP(D51,概要と通り!$G$63:$G$118,概要と通り!$J$63:$J$118)))</f>
        <v/>
      </c>
      <c r="O51" s="13" t="str">
        <f t="shared" si="15"/>
        <v/>
      </c>
      <c r="P51" s="13" t="str">
        <f t="shared" si="29"/>
        <v/>
      </c>
      <c r="R51" s="71"/>
      <c r="S51" s="71"/>
      <c r="T51" s="91"/>
      <c r="U51" s="151"/>
      <c r="V51" s="64" t="str">
        <f>IF(U51="","",IF(U51&lt;=135,LOOKUP(U51,概要と通り!$A$24:$A$59,概要と通り!$B$24:$B$59),LOOKUP(U51,概要と通り!$A$63:$A$118,概要と通り!$B$63:$B$118)))</f>
        <v/>
      </c>
      <c r="W51" s="151"/>
      <c r="X51" s="152"/>
      <c r="Y51" s="64" t="str">
        <f t="shared" si="16"/>
        <v/>
      </c>
      <c r="Z51" s="153"/>
      <c r="AA51" s="64" t="str">
        <f t="shared" si="17"/>
        <v/>
      </c>
      <c r="AB51" s="161"/>
      <c r="AC51" s="64" t="str">
        <f t="shared" si="18"/>
        <v/>
      </c>
      <c r="AD51" s="80" t="str">
        <f t="shared" si="30"/>
        <v/>
      </c>
      <c r="AE51" s="68" t="str">
        <f>IF(AD51="","",IF(U51&lt;=135,LOOKUP(U51,概要と通り!$A$24:$A$59,概要と通り!$D$24:$D$59),LOOKUP(U51,概要と通り!$A$63:$A$118,概要と通り!$D$63:$D$118)))</f>
        <v/>
      </c>
      <c r="AF51" s="13" t="str">
        <f t="shared" si="19"/>
        <v/>
      </c>
      <c r="AG51" s="13" t="str">
        <f t="shared" si="31"/>
        <v/>
      </c>
    </row>
    <row r="52" spans="1:33">
      <c r="A52" s="71"/>
      <c r="B52" s="71"/>
      <c r="C52" s="91"/>
      <c r="D52" s="151"/>
      <c r="E52" s="64" t="str">
        <f>IF(D52="","",IF(D52&lt;=35,LOOKUP(D52,概要と通り!$G$24:$G$59,概要と通り!$H$24:$H$59),LOOKUP(D52,概要と通り!$G$63:$G$118,概要と通り!$H$63:$H$118)))</f>
        <v/>
      </c>
      <c r="F52" s="151"/>
      <c r="G52" s="152"/>
      <c r="H52" s="64" t="str">
        <f t="shared" si="12"/>
        <v/>
      </c>
      <c r="I52" s="153"/>
      <c r="J52" s="64" t="str">
        <f t="shared" si="13"/>
        <v/>
      </c>
      <c r="K52" s="154"/>
      <c r="L52" s="64" t="str">
        <f t="shared" si="14"/>
        <v/>
      </c>
      <c r="M52" s="80" t="str">
        <f t="shared" si="28"/>
        <v/>
      </c>
      <c r="N52" s="68" t="str">
        <f>IF(M52="","",IF(D52&lt;=35,LOOKUP(D52,概要と通り!$G$24:$G$59,概要と通り!$J$24:$J$59),LOOKUP(D52,概要と通り!$G$63:$G$118,概要と通り!$J$63:$J$118)))</f>
        <v/>
      </c>
      <c r="O52" s="13" t="str">
        <f t="shared" si="15"/>
        <v/>
      </c>
      <c r="P52" s="13" t="str">
        <f t="shared" si="29"/>
        <v/>
      </c>
      <c r="R52" s="71"/>
      <c r="S52" s="71"/>
      <c r="T52" s="91"/>
      <c r="U52" s="151"/>
      <c r="V52" s="64" t="str">
        <f>IF(U52="","",IF(U52&lt;=135,LOOKUP(U52,概要と通り!$A$24:$A$59,概要と通り!$B$24:$B$59),LOOKUP(U52,概要と通り!$A$63:$A$118,概要と通り!$B$63:$B$118)))</f>
        <v/>
      </c>
      <c r="W52" s="151"/>
      <c r="X52" s="152"/>
      <c r="Y52" s="64" t="str">
        <f t="shared" si="16"/>
        <v/>
      </c>
      <c r="Z52" s="153"/>
      <c r="AA52" s="64" t="str">
        <f t="shared" si="17"/>
        <v/>
      </c>
      <c r="AB52" s="161"/>
      <c r="AC52" s="64" t="str">
        <f t="shared" si="18"/>
        <v/>
      </c>
      <c r="AD52" s="80" t="str">
        <f t="shared" si="30"/>
        <v/>
      </c>
      <c r="AE52" s="68" t="str">
        <f>IF(AD52="","",IF(U52&lt;=135,LOOKUP(U52,概要と通り!$A$24:$A$59,概要と通り!$D$24:$D$59),LOOKUP(U52,概要と通り!$A$63:$A$118,概要と通り!$D$63:$D$118)))</f>
        <v/>
      </c>
      <c r="AF52" s="13" t="str">
        <f t="shared" si="19"/>
        <v/>
      </c>
      <c r="AG52" s="13" t="str">
        <f t="shared" si="31"/>
        <v/>
      </c>
    </row>
    <row r="53" spans="1:33">
      <c r="A53" s="71"/>
      <c r="B53" s="71"/>
      <c r="C53" s="91"/>
      <c r="D53" s="151"/>
      <c r="E53" s="64" t="str">
        <f>IF(D53="","",IF(D53&lt;=35,LOOKUP(D53,概要と通り!$G$24:$G$59,概要と通り!$H$24:$H$59),LOOKUP(D53,概要と通り!$G$63:$G$118,概要と通り!$H$63:$H$118)))</f>
        <v/>
      </c>
      <c r="F53" s="151"/>
      <c r="G53" s="152"/>
      <c r="H53" s="64" t="str">
        <f t="shared" si="12"/>
        <v/>
      </c>
      <c r="I53" s="153"/>
      <c r="J53" s="64" t="str">
        <f t="shared" si="13"/>
        <v/>
      </c>
      <c r="K53" s="154"/>
      <c r="L53" s="64" t="str">
        <f t="shared" si="14"/>
        <v/>
      </c>
      <c r="M53" s="80" t="str">
        <f t="shared" si="28"/>
        <v/>
      </c>
      <c r="N53" s="68" t="str">
        <f>IF(M53="","",IF(D53&lt;=35,LOOKUP(D53,概要と通り!$G$24:$G$59,概要と通り!$J$24:$J$59),LOOKUP(D53,概要と通り!$G$63:$G$118,概要と通り!$J$63:$J$118)))</f>
        <v/>
      </c>
      <c r="O53" s="13" t="str">
        <f t="shared" si="15"/>
        <v/>
      </c>
      <c r="P53" s="13" t="str">
        <f t="shared" si="29"/>
        <v/>
      </c>
      <c r="R53" s="71"/>
      <c r="S53" s="71"/>
      <c r="T53" s="91"/>
      <c r="U53" s="151"/>
      <c r="V53" s="64" t="str">
        <f>IF(U53="","",IF(U53&lt;=135,LOOKUP(U53,概要と通り!$A$24:$A$59,概要と通り!$B$24:$B$59),LOOKUP(U53,概要と通り!$A$63:$A$118,概要と通り!$B$63:$B$118)))</f>
        <v/>
      </c>
      <c r="W53" s="151"/>
      <c r="X53" s="152"/>
      <c r="Y53" s="64" t="str">
        <f t="shared" si="16"/>
        <v/>
      </c>
      <c r="Z53" s="153"/>
      <c r="AA53" s="64" t="str">
        <f t="shared" si="17"/>
        <v/>
      </c>
      <c r="AB53" s="161"/>
      <c r="AC53" s="64" t="str">
        <f t="shared" si="18"/>
        <v/>
      </c>
      <c r="AD53" s="80" t="str">
        <f t="shared" si="30"/>
        <v/>
      </c>
      <c r="AE53" s="68" t="str">
        <f>IF(AD53="","",IF(U53&lt;=135,LOOKUP(U53,概要と通り!$A$24:$A$59,概要と通り!$D$24:$D$59),LOOKUP(U53,概要と通り!$A$63:$A$118,概要と通り!$D$63:$D$118)))</f>
        <v/>
      </c>
      <c r="AF53" s="13" t="str">
        <f t="shared" si="19"/>
        <v/>
      </c>
      <c r="AG53" s="13" t="str">
        <f t="shared" si="31"/>
        <v/>
      </c>
    </row>
    <row r="54" spans="1:33">
      <c r="A54" s="71"/>
      <c r="B54" s="71"/>
      <c r="C54" s="91"/>
      <c r="D54" s="151"/>
      <c r="E54" s="64" t="str">
        <f>IF(D54="","",IF(D54&lt;=35,LOOKUP(D54,概要と通り!$G$24:$G$59,概要と通り!$H$24:$H$59),LOOKUP(D54,概要と通り!$G$63:$G$118,概要と通り!$H$63:$H$118)))</f>
        <v/>
      </c>
      <c r="F54" s="151"/>
      <c r="G54" s="152"/>
      <c r="H54" s="64" t="str">
        <f t="shared" si="12"/>
        <v/>
      </c>
      <c r="I54" s="153"/>
      <c r="J54" s="64" t="str">
        <f t="shared" si="13"/>
        <v/>
      </c>
      <c r="K54" s="154"/>
      <c r="L54" s="64" t="str">
        <f t="shared" si="14"/>
        <v/>
      </c>
      <c r="M54" s="80" t="str">
        <f t="shared" si="28"/>
        <v/>
      </c>
      <c r="N54" s="68" t="str">
        <f>IF(M54="","",IF(D54&lt;=35,LOOKUP(D54,概要と通り!$G$24:$G$59,概要と通り!$J$24:$J$59),LOOKUP(D54,概要と通り!$G$63:$G$118,概要と通り!$J$63:$J$118)))</f>
        <v/>
      </c>
      <c r="O54" s="13" t="str">
        <f t="shared" si="15"/>
        <v/>
      </c>
      <c r="P54" s="13" t="str">
        <f t="shared" si="29"/>
        <v/>
      </c>
      <c r="R54" s="71"/>
      <c r="S54" s="71"/>
      <c r="T54" s="91"/>
      <c r="U54" s="151"/>
      <c r="V54" s="64" t="str">
        <f>IF(U54="","",IF(U54&lt;=135,LOOKUP(U54,概要と通り!$A$24:$A$59,概要と通り!$B$24:$B$59),LOOKUP(U54,概要と通り!$A$63:$A$118,概要と通り!$B$63:$B$118)))</f>
        <v/>
      </c>
      <c r="W54" s="151"/>
      <c r="X54" s="152"/>
      <c r="Y54" s="64" t="str">
        <f t="shared" si="16"/>
        <v/>
      </c>
      <c r="Z54" s="153"/>
      <c r="AA54" s="64" t="str">
        <f t="shared" si="17"/>
        <v/>
      </c>
      <c r="AB54" s="161"/>
      <c r="AC54" s="64" t="str">
        <f t="shared" si="18"/>
        <v/>
      </c>
      <c r="AD54" s="80" t="str">
        <f t="shared" si="30"/>
        <v/>
      </c>
      <c r="AE54" s="68" t="str">
        <f>IF(AD54="","",IF(U54&lt;=135,LOOKUP(U54,概要と通り!$A$24:$A$59,概要と通り!$D$24:$D$59),LOOKUP(U54,概要と通り!$A$63:$A$118,概要と通り!$D$63:$D$118)))</f>
        <v/>
      </c>
      <c r="AF54" s="13" t="str">
        <f t="shared" si="19"/>
        <v/>
      </c>
      <c r="AG54" s="13" t="str">
        <f t="shared" si="31"/>
        <v/>
      </c>
    </row>
    <row r="55" spans="1:33">
      <c r="A55" s="71"/>
      <c r="B55" s="71"/>
      <c r="C55" s="91"/>
      <c r="D55" s="151"/>
      <c r="E55" s="64" t="str">
        <f>IF(D55="","",IF(D55&lt;=35,LOOKUP(D55,概要と通り!$G$24:$G$59,概要と通り!$H$24:$H$59),LOOKUP(D55,概要と通り!$G$63:$G$118,概要と通り!$H$63:$H$118)))</f>
        <v/>
      </c>
      <c r="F55" s="151"/>
      <c r="G55" s="152"/>
      <c r="H55" s="64" t="str">
        <f t="shared" si="12"/>
        <v/>
      </c>
      <c r="I55" s="153"/>
      <c r="J55" s="64" t="str">
        <f t="shared" si="13"/>
        <v/>
      </c>
      <c r="K55" s="154"/>
      <c r="L55" s="64" t="str">
        <f t="shared" si="14"/>
        <v/>
      </c>
      <c r="M55" s="80" t="str">
        <f t="shared" si="28"/>
        <v/>
      </c>
      <c r="N55" s="68" t="str">
        <f>IF(M55="","",IF(D55&lt;=35,LOOKUP(D55,概要と通り!$G$24:$G$59,概要と通り!$J$24:$J$59),LOOKUP(D55,概要と通り!$G$63:$G$118,概要と通り!$J$63:$J$118)))</f>
        <v/>
      </c>
      <c r="O55" s="13" t="str">
        <f t="shared" si="15"/>
        <v/>
      </c>
      <c r="P55" s="13" t="str">
        <f t="shared" si="29"/>
        <v/>
      </c>
      <c r="R55" s="71"/>
      <c r="S55" s="71"/>
      <c r="T55" s="91"/>
      <c r="U55" s="151"/>
      <c r="V55" s="64" t="str">
        <f>IF(U55="","",IF(U55&lt;=135,LOOKUP(U55,概要と通り!$A$24:$A$59,概要と通り!$B$24:$B$59),LOOKUP(U55,概要と通り!$A$63:$A$118,概要と通り!$B$63:$B$118)))</f>
        <v/>
      </c>
      <c r="W55" s="151"/>
      <c r="X55" s="152"/>
      <c r="Y55" s="64" t="str">
        <f t="shared" si="16"/>
        <v/>
      </c>
      <c r="Z55" s="153"/>
      <c r="AA55" s="64" t="str">
        <f t="shared" si="17"/>
        <v/>
      </c>
      <c r="AB55" s="161"/>
      <c r="AC55" s="64" t="str">
        <f t="shared" si="18"/>
        <v/>
      </c>
      <c r="AD55" s="80" t="str">
        <f t="shared" si="30"/>
        <v/>
      </c>
      <c r="AE55" s="68" t="str">
        <f>IF(AD55="","",IF(U55&lt;=135,LOOKUP(U55,概要と通り!$A$24:$A$59,概要と通り!$D$24:$D$59),LOOKUP(U55,概要と通り!$A$63:$A$118,概要と通り!$D$63:$D$118)))</f>
        <v/>
      </c>
      <c r="AF55" s="13" t="str">
        <f t="shared" si="19"/>
        <v/>
      </c>
      <c r="AG55" s="13" t="str">
        <f t="shared" si="31"/>
        <v/>
      </c>
    </row>
    <row r="56" spans="1:33">
      <c r="A56" s="71"/>
      <c r="B56" s="71"/>
      <c r="C56" s="91"/>
      <c r="D56" s="151"/>
      <c r="E56" s="64" t="str">
        <f>IF(D56="","",IF(D56&lt;=35,LOOKUP(D56,概要と通り!$G$24:$G$59,概要と通り!$H$24:$H$59),LOOKUP(D56,概要と通り!$G$63:$G$118,概要と通り!$H$63:$H$118)))</f>
        <v/>
      </c>
      <c r="F56" s="151"/>
      <c r="G56" s="152"/>
      <c r="H56" s="64" t="str">
        <f t="shared" si="12"/>
        <v/>
      </c>
      <c r="I56" s="153"/>
      <c r="J56" s="64" t="str">
        <f t="shared" si="13"/>
        <v/>
      </c>
      <c r="K56" s="154"/>
      <c r="L56" s="64" t="str">
        <f t="shared" si="14"/>
        <v/>
      </c>
      <c r="M56" s="80" t="str">
        <f t="shared" si="28"/>
        <v/>
      </c>
      <c r="N56" s="68" t="str">
        <f>IF(M56="","",IF(D56&lt;=35,LOOKUP(D56,概要と通り!$G$24:$G$59,概要と通り!$J$24:$J$59),LOOKUP(D56,概要と通り!$G$63:$G$118,概要と通り!$J$63:$J$118)))</f>
        <v/>
      </c>
      <c r="O56" s="13" t="str">
        <f t="shared" si="15"/>
        <v/>
      </c>
      <c r="P56" s="13" t="str">
        <f t="shared" si="29"/>
        <v/>
      </c>
      <c r="R56" s="71"/>
      <c r="S56" s="71"/>
      <c r="T56" s="91"/>
      <c r="U56" s="151"/>
      <c r="V56" s="64" t="str">
        <f>IF(U56="","",IF(U56&lt;=135,LOOKUP(U56,概要と通り!$A$24:$A$59,概要と通り!$B$24:$B$59),LOOKUP(U56,概要と通り!$A$63:$A$118,概要と通り!$B$63:$B$118)))</f>
        <v/>
      </c>
      <c r="W56" s="151"/>
      <c r="X56" s="152"/>
      <c r="Y56" s="64" t="str">
        <f t="shared" si="16"/>
        <v/>
      </c>
      <c r="Z56" s="153"/>
      <c r="AA56" s="64" t="str">
        <f t="shared" si="17"/>
        <v/>
      </c>
      <c r="AB56" s="161"/>
      <c r="AC56" s="64" t="str">
        <f t="shared" si="18"/>
        <v/>
      </c>
      <c r="AD56" s="80" t="str">
        <f t="shared" si="30"/>
        <v/>
      </c>
      <c r="AE56" s="68" t="str">
        <f>IF(AD56="","",IF(U56&lt;=135,LOOKUP(U56,概要と通り!$A$24:$A$59,概要と通り!$D$24:$D$59),LOOKUP(U56,概要と通り!$A$63:$A$118,概要と通り!$D$63:$D$118)))</f>
        <v/>
      </c>
      <c r="AF56" s="13" t="str">
        <f t="shared" si="19"/>
        <v/>
      </c>
      <c r="AG56" s="13" t="str">
        <f t="shared" si="31"/>
        <v/>
      </c>
    </row>
    <row r="57" spans="1:33" ht="12.75" customHeight="1">
      <c r="A57" s="71"/>
      <c r="B57" s="71"/>
      <c r="C57" s="91"/>
      <c r="D57" s="151"/>
      <c r="E57" s="64" t="str">
        <f>IF(D57="","",IF(D57&lt;=35,LOOKUP(D57,概要と通り!$G$24:$G$59,概要と通り!$H$24:$H$59),LOOKUP(D57,概要と通り!$G$63:$G$118,概要と通り!$H$63:$H$118)))</f>
        <v/>
      </c>
      <c r="F57" s="151"/>
      <c r="G57" s="152"/>
      <c r="H57" s="64" t="str">
        <f t="shared" ref="H57:H120" si="32">IF(D57="","","×")</f>
        <v/>
      </c>
      <c r="I57" s="153"/>
      <c r="J57" s="64" t="str">
        <f t="shared" ref="J57:J120" si="33">IF(D57="","","×")</f>
        <v/>
      </c>
      <c r="K57" s="154"/>
      <c r="L57" s="64" t="str">
        <f t="shared" ref="L57:L120" si="34">IF(D57="","","=")</f>
        <v/>
      </c>
      <c r="M57" s="80" t="str">
        <f t="shared" ref="M57:M120" si="35">IF(K57="","",IF(0.0001&gt;ABS(G57*I57*K57/1000),0,ABS(G57*I57*K57/1000)))</f>
        <v/>
      </c>
      <c r="N57" s="68" t="str">
        <f>IF(M57="","",IF(D57&lt;=35,LOOKUP(D57,概要と通り!$G$24:$G$59,概要と通り!$J$24:$J$59),LOOKUP(D57,概要と通り!$G$63:$G$118,概要と通り!$J$63:$J$118)))</f>
        <v/>
      </c>
      <c r="O57" s="13" t="str">
        <f t="shared" ref="O57:O120" si="36">IF(M57="","",M57*N57)</f>
        <v/>
      </c>
      <c r="P57" s="13" t="str">
        <f t="shared" ref="P57:P120" si="37">IF(M57="","",M57*(N57-$P$188)^2)</f>
        <v/>
      </c>
      <c r="R57" s="71"/>
      <c r="S57" s="71"/>
      <c r="T57" s="91"/>
      <c r="U57" s="151"/>
      <c r="V57" s="64" t="str">
        <f>IF(U57="","",IF(U57&lt;=135,LOOKUP(U57,概要と通り!$A$24:$A$59,概要と通り!$B$24:$B$59),LOOKUP(U57,概要と通り!$A$63:$A$118,概要と通り!$B$63:$B$118)))</f>
        <v/>
      </c>
      <c r="W57" s="151"/>
      <c r="X57" s="152"/>
      <c r="Y57" s="64" t="str">
        <f t="shared" ref="Y57:Y120" si="38">IF(U57="","","×")</f>
        <v/>
      </c>
      <c r="Z57" s="153"/>
      <c r="AA57" s="64" t="str">
        <f t="shared" ref="AA57:AA120" si="39">IF(U57="","","×")</f>
        <v/>
      </c>
      <c r="AB57" s="161"/>
      <c r="AC57" s="64" t="str">
        <f t="shared" ref="AC57:AC120" si="40">IF(U57="","","=")</f>
        <v/>
      </c>
      <c r="AD57" s="80" t="str">
        <f t="shared" ref="AD57:AD120" si="41">IF(AB57="","",IF(0.0001&gt;ABS(X57*Z57*AB57/1000),0,ABS(X57*Z57*AB57/1000)))</f>
        <v/>
      </c>
      <c r="AE57" s="68" t="str">
        <f>IF(AD57="","",IF(U57&lt;=135,LOOKUP(U57,概要と通り!$A$24:$A$59,概要と通り!$D$24:$D$59),LOOKUP(U57,概要と通り!$A$63:$A$118,概要と通り!$D$63:$D$118)))</f>
        <v/>
      </c>
      <c r="AF57" s="13" t="str">
        <f t="shared" ref="AF57:AF120" si="42">IF(AD57="","",AD57*AE57)</f>
        <v/>
      </c>
      <c r="AG57" s="13" t="str">
        <f t="shared" ref="AG57:AG120" si="43">IF(AD57="","",AD57*(AE57-$AG$188)^2)</f>
        <v/>
      </c>
    </row>
    <row r="58" spans="1:33" ht="12.75" customHeight="1">
      <c r="A58" s="71"/>
      <c r="B58" s="71"/>
      <c r="C58" s="91"/>
      <c r="D58" s="151"/>
      <c r="E58" s="64" t="str">
        <f>IF(D58="","",IF(D58&lt;=35,LOOKUP(D58,概要と通り!$G$24:$G$59,概要と通り!$H$24:$H$59),LOOKUP(D58,概要と通り!$G$63:$G$118,概要と通り!$H$63:$H$118)))</f>
        <v/>
      </c>
      <c r="F58" s="151"/>
      <c r="G58" s="152"/>
      <c r="H58" s="64" t="str">
        <f t="shared" si="32"/>
        <v/>
      </c>
      <c r="I58" s="153"/>
      <c r="J58" s="64" t="str">
        <f t="shared" si="33"/>
        <v/>
      </c>
      <c r="K58" s="154"/>
      <c r="L58" s="64" t="str">
        <f t="shared" si="34"/>
        <v/>
      </c>
      <c r="M58" s="80" t="str">
        <f t="shared" si="35"/>
        <v/>
      </c>
      <c r="N58" s="68" t="str">
        <f>IF(M58="","",IF(D58&lt;=35,LOOKUP(D58,概要と通り!$G$24:$G$59,概要と通り!$J$24:$J$59),LOOKUP(D58,概要と通り!$G$63:$G$118,概要と通り!$J$63:$J$118)))</f>
        <v/>
      </c>
      <c r="O58" s="13" t="str">
        <f t="shared" si="36"/>
        <v/>
      </c>
      <c r="P58" s="13" t="str">
        <f t="shared" si="37"/>
        <v/>
      </c>
      <c r="R58" s="71"/>
      <c r="S58" s="71"/>
      <c r="T58" s="91"/>
      <c r="U58" s="151"/>
      <c r="V58" s="64" t="str">
        <f>IF(U58="","",IF(U58&lt;=135,LOOKUP(U58,概要と通り!$A$24:$A$59,概要と通り!$B$24:$B$59),LOOKUP(U58,概要と通り!$A$63:$A$118,概要と通り!$B$63:$B$118)))</f>
        <v/>
      </c>
      <c r="W58" s="151"/>
      <c r="X58" s="152"/>
      <c r="Y58" s="64" t="str">
        <f t="shared" si="38"/>
        <v/>
      </c>
      <c r="Z58" s="153"/>
      <c r="AA58" s="64" t="str">
        <f t="shared" si="39"/>
        <v/>
      </c>
      <c r="AB58" s="161"/>
      <c r="AC58" s="64" t="str">
        <f t="shared" si="40"/>
        <v/>
      </c>
      <c r="AD58" s="80" t="str">
        <f t="shared" si="41"/>
        <v/>
      </c>
      <c r="AE58" s="68" t="str">
        <f>IF(AD58="","",IF(U58&lt;=135,LOOKUP(U58,概要と通り!$A$24:$A$59,概要と通り!$D$24:$D$59),LOOKUP(U58,概要と通り!$A$63:$A$118,概要と通り!$D$63:$D$118)))</f>
        <v/>
      </c>
      <c r="AF58" s="13" t="str">
        <f t="shared" si="42"/>
        <v/>
      </c>
      <c r="AG58" s="13" t="str">
        <f t="shared" si="43"/>
        <v/>
      </c>
    </row>
    <row r="59" spans="1:33" ht="12.75" customHeight="1">
      <c r="A59" s="71"/>
      <c r="B59" s="71"/>
      <c r="C59" s="91"/>
      <c r="D59" s="151"/>
      <c r="E59" s="64" t="str">
        <f>IF(D59="","",IF(D59&lt;=35,LOOKUP(D59,概要と通り!$G$24:$G$59,概要と通り!$H$24:$H$59),LOOKUP(D59,概要と通り!$G$63:$G$118,概要と通り!$H$63:$H$118)))</f>
        <v/>
      </c>
      <c r="F59" s="151"/>
      <c r="G59" s="152"/>
      <c r="H59" s="64" t="str">
        <f t="shared" si="32"/>
        <v/>
      </c>
      <c r="I59" s="153"/>
      <c r="J59" s="64" t="str">
        <f t="shared" si="33"/>
        <v/>
      </c>
      <c r="K59" s="154"/>
      <c r="L59" s="64" t="str">
        <f t="shared" si="34"/>
        <v/>
      </c>
      <c r="M59" s="80" t="str">
        <f t="shared" si="35"/>
        <v/>
      </c>
      <c r="N59" s="68" t="str">
        <f>IF(M59="","",IF(D59&lt;=35,LOOKUP(D59,概要と通り!$G$24:$G$59,概要と通り!$J$24:$J$59),LOOKUP(D59,概要と通り!$G$63:$G$118,概要と通り!$J$63:$J$118)))</f>
        <v/>
      </c>
      <c r="O59" s="13" t="str">
        <f t="shared" si="36"/>
        <v/>
      </c>
      <c r="P59" s="13" t="str">
        <f t="shared" si="37"/>
        <v/>
      </c>
      <c r="R59" s="71"/>
      <c r="S59" s="71"/>
      <c r="T59" s="91"/>
      <c r="U59" s="151"/>
      <c r="V59" s="64" t="str">
        <f>IF(U59="","",IF(U59&lt;=135,LOOKUP(U59,概要と通り!$A$24:$A$59,概要と通り!$B$24:$B$59),LOOKUP(U59,概要と通り!$A$63:$A$118,概要と通り!$B$63:$B$118)))</f>
        <v/>
      </c>
      <c r="W59" s="151"/>
      <c r="X59" s="152"/>
      <c r="Y59" s="64" t="str">
        <f t="shared" si="38"/>
        <v/>
      </c>
      <c r="Z59" s="153"/>
      <c r="AA59" s="64" t="str">
        <f t="shared" si="39"/>
        <v/>
      </c>
      <c r="AB59" s="161"/>
      <c r="AC59" s="64" t="str">
        <f t="shared" si="40"/>
        <v/>
      </c>
      <c r="AD59" s="80" t="str">
        <f t="shared" si="41"/>
        <v/>
      </c>
      <c r="AE59" s="68" t="str">
        <f>IF(AD59="","",IF(U59&lt;=135,LOOKUP(U59,概要と通り!$A$24:$A$59,概要と通り!$D$24:$D$59),LOOKUP(U59,概要と通り!$A$63:$A$118,概要と通り!$D$63:$D$118)))</f>
        <v/>
      </c>
      <c r="AF59" s="13" t="str">
        <f t="shared" si="42"/>
        <v/>
      </c>
      <c r="AG59" s="13" t="str">
        <f t="shared" si="43"/>
        <v/>
      </c>
    </row>
    <row r="60" spans="1:33" ht="12.75" customHeight="1">
      <c r="A60" s="71"/>
      <c r="B60" s="71"/>
      <c r="C60" s="91"/>
      <c r="D60" s="151"/>
      <c r="E60" s="64" t="str">
        <f>IF(D60="","",IF(D60&lt;=35,LOOKUP(D60,概要と通り!$G$24:$G$59,概要と通り!$H$24:$H$59),LOOKUP(D60,概要と通り!$G$63:$G$118,概要と通り!$H$63:$H$118)))</f>
        <v/>
      </c>
      <c r="F60" s="151"/>
      <c r="G60" s="152"/>
      <c r="H60" s="64" t="str">
        <f t="shared" si="32"/>
        <v/>
      </c>
      <c r="I60" s="153"/>
      <c r="J60" s="64" t="str">
        <f t="shared" si="33"/>
        <v/>
      </c>
      <c r="K60" s="154"/>
      <c r="L60" s="64" t="str">
        <f t="shared" si="34"/>
        <v/>
      </c>
      <c r="M60" s="80" t="str">
        <f t="shared" si="35"/>
        <v/>
      </c>
      <c r="N60" s="68" t="str">
        <f>IF(M60="","",IF(D60&lt;=35,LOOKUP(D60,概要と通り!$G$24:$G$59,概要と通り!$J$24:$J$59),LOOKUP(D60,概要と通り!$G$63:$G$118,概要と通り!$J$63:$J$118)))</f>
        <v/>
      </c>
      <c r="O60" s="13" t="str">
        <f t="shared" si="36"/>
        <v/>
      </c>
      <c r="P60" s="13" t="str">
        <f t="shared" si="37"/>
        <v/>
      </c>
      <c r="R60" s="71"/>
      <c r="S60" s="71"/>
      <c r="T60" s="91"/>
      <c r="U60" s="151"/>
      <c r="V60" s="64" t="str">
        <f>IF(U60="","",IF(U60&lt;=135,LOOKUP(U60,概要と通り!$A$24:$A$59,概要と通り!$B$24:$B$59),LOOKUP(U60,概要と通り!$A$63:$A$118,概要と通り!$B$63:$B$118)))</f>
        <v/>
      </c>
      <c r="W60" s="151"/>
      <c r="X60" s="152"/>
      <c r="Y60" s="64" t="str">
        <f t="shared" si="38"/>
        <v/>
      </c>
      <c r="Z60" s="153"/>
      <c r="AA60" s="64" t="str">
        <f t="shared" si="39"/>
        <v/>
      </c>
      <c r="AB60" s="161"/>
      <c r="AC60" s="64" t="str">
        <f t="shared" si="40"/>
        <v/>
      </c>
      <c r="AD60" s="80" t="str">
        <f t="shared" si="41"/>
        <v/>
      </c>
      <c r="AE60" s="68" t="str">
        <f>IF(AD60="","",IF(U60&lt;=135,LOOKUP(U60,概要と通り!$A$24:$A$59,概要と通り!$D$24:$D$59),LOOKUP(U60,概要と通り!$A$63:$A$118,概要と通り!$D$63:$D$118)))</f>
        <v/>
      </c>
      <c r="AF60" s="13" t="str">
        <f t="shared" si="42"/>
        <v/>
      </c>
      <c r="AG60" s="13" t="str">
        <f t="shared" si="43"/>
        <v/>
      </c>
    </row>
    <row r="61" spans="1:33" ht="12.75" customHeight="1">
      <c r="A61" s="71"/>
      <c r="B61" s="71"/>
      <c r="C61" s="91"/>
      <c r="D61" s="151"/>
      <c r="E61" s="64" t="str">
        <f>IF(D61="","",IF(D61&lt;=35,LOOKUP(D61,概要と通り!$G$24:$G$59,概要と通り!$H$24:$H$59),LOOKUP(D61,概要と通り!$G$63:$G$118,概要と通り!$H$63:$H$118)))</f>
        <v/>
      </c>
      <c r="F61" s="151"/>
      <c r="G61" s="152"/>
      <c r="H61" s="64" t="str">
        <f t="shared" si="32"/>
        <v/>
      </c>
      <c r="I61" s="153"/>
      <c r="J61" s="64" t="str">
        <f t="shared" si="33"/>
        <v/>
      </c>
      <c r="K61" s="154"/>
      <c r="L61" s="64" t="str">
        <f t="shared" si="34"/>
        <v/>
      </c>
      <c r="M61" s="80" t="str">
        <f t="shared" si="35"/>
        <v/>
      </c>
      <c r="N61" s="68" t="str">
        <f>IF(M61="","",IF(D61&lt;=35,LOOKUP(D61,概要と通り!$G$24:$G$59,概要と通り!$J$24:$J$59),LOOKUP(D61,概要と通り!$G$63:$G$118,概要と通り!$J$63:$J$118)))</f>
        <v/>
      </c>
      <c r="O61" s="13" t="str">
        <f t="shared" si="36"/>
        <v/>
      </c>
      <c r="P61" s="13" t="str">
        <f t="shared" si="37"/>
        <v/>
      </c>
      <c r="R61" s="71"/>
      <c r="S61" s="71"/>
      <c r="T61" s="91"/>
      <c r="U61" s="151"/>
      <c r="V61" s="64" t="str">
        <f>IF(U61="","",IF(U61&lt;=135,LOOKUP(U61,概要と通り!$A$24:$A$59,概要と通り!$B$24:$B$59),LOOKUP(U61,概要と通り!$A$63:$A$118,概要と通り!$B$63:$B$118)))</f>
        <v/>
      </c>
      <c r="W61" s="151"/>
      <c r="X61" s="152"/>
      <c r="Y61" s="64" t="str">
        <f t="shared" si="38"/>
        <v/>
      </c>
      <c r="Z61" s="153"/>
      <c r="AA61" s="64" t="str">
        <f t="shared" si="39"/>
        <v/>
      </c>
      <c r="AB61" s="161"/>
      <c r="AC61" s="64" t="str">
        <f t="shared" si="40"/>
        <v/>
      </c>
      <c r="AD61" s="80" t="str">
        <f t="shared" si="41"/>
        <v/>
      </c>
      <c r="AE61" s="68" t="str">
        <f>IF(AD61="","",IF(U61&lt;=135,LOOKUP(U61,概要と通り!$A$24:$A$59,概要と通り!$D$24:$D$59),LOOKUP(U61,概要と通り!$A$63:$A$118,概要と通り!$D$63:$D$118)))</f>
        <v/>
      </c>
      <c r="AF61" s="13" t="str">
        <f t="shared" si="42"/>
        <v/>
      </c>
      <c r="AG61" s="13" t="str">
        <f t="shared" si="43"/>
        <v/>
      </c>
    </row>
    <row r="62" spans="1:33" ht="12.75" customHeight="1">
      <c r="A62" s="71"/>
      <c r="B62" s="71"/>
      <c r="C62" s="91"/>
      <c r="D62" s="151"/>
      <c r="E62" s="64" t="str">
        <f>IF(D62="","",IF(D62&lt;=35,LOOKUP(D62,概要と通り!$G$24:$G$59,概要と通り!$H$24:$H$59),LOOKUP(D62,概要と通り!$G$63:$G$118,概要と通り!$H$63:$H$118)))</f>
        <v/>
      </c>
      <c r="F62" s="151"/>
      <c r="G62" s="152"/>
      <c r="H62" s="64" t="str">
        <f t="shared" si="32"/>
        <v/>
      </c>
      <c r="I62" s="153"/>
      <c r="J62" s="64" t="str">
        <f t="shared" si="33"/>
        <v/>
      </c>
      <c r="K62" s="154"/>
      <c r="L62" s="64" t="str">
        <f t="shared" si="34"/>
        <v/>
      </c>
      <c r="M62" s="80" t="str">
        <f t="shared" si="35"/>
        <v/>
      </c>
      <c r="N62" s="68" t="str">
        <f>IF(M62="","",IF(D62&lt;=35,LOOKUP(D62,概要と通り!$G$24:$G$59,概要と通り!$J$24:$J$59),LOOKUP(D62,概要と通り!$G$63:$G$118,概要と通り!$J$63:$J$118)))</f>
        <v/>
      </c>
      <c r="O62" s="13" t="str">
        <f t="shared" si="36"/>
        <v/>
      </c>
      <c r="P62" s="13" t="str">
        <f t="shared" si="37"/>
        <v/>
      </c>
      <c r="R62" s="71"/>
      <c r="S62" s="71"/>
      <c r="T62" s="91"/>
      <c r="U62" s="151"/>
      <c r="V62" s="64" t="str">
        <f>IF(U62="","",IF(U62&lt;=135,LOOKUP(U62,概要と通り!$A$24:$A$59,概要と通り!$B$24:$B$59),LOOKUP(U62,概要と通り!$A$63:$A$118,概要と通り!$B$63:$B$118)))</f>
        <v/>
      </c>
      <c r="W62" s="151"/>
      <c r="X62" s="152"/>
      <c r="Y62" s="64" t="str">
        <f t="shared" si="38"/>
        <v/>
      </c>
      <c r="Z62" s="153"/>
      <c r="AA62" s="64" t="str">
        <f t="shared" si="39"/>
        <v/>
      </c>
      <c r="AB62" s="161"/>
      <c r="AC62" s="64" t="str">
        <f t="shared" si="40"/>
        <v/>
      </c>
      <c r="AD62" s="80" t="str">
        <f t="shared" si="41"/>
        <v/>
      </c>
      <c r="AE62" s="68" t="str">
        <f>IF(AD62="","",IF(U62&lt;=135,LOOKUP(U62,概要と通り!$A$24:$A$59,概要と通り!$D$24:$D$59),LOOKUP(U62,概要と通り!$A$63:$A$118,概要と通り!$D$63:$D$118)))</f>
        <v/>
      </c>
      <c r="AF62" s="13" t="str">
        <f t="shared" si="42"/>
        <v/>
      </c>
      <c r="AG62" s="13" t="str">
        <f t="shared" si="43"/>
        <v/>
      </c>
    </row>
    <row r="63" spans="1:33" ht="12.75" customHeight="1">
      <c r="A63" s="72"/>
      <c r="B63" s="72"/>
      <c r="C63" s="92"/>
      <c r="D63" s="151"/>
      <c r="E63" s="64" t="str">
        <f>IF(D63="","",IF(D63&lt;=35,LOOKUP(D63,概要と通り!$G$24:$G$59,概要と通り!$H$24:$H$59),LOOKUP(D63,概要と通り!$G$63:$G$118,概要と通り!$H$63:$H$118)))</f>
        <v/>
      </c>
      <c r="F63" s="151"/>
      <c r="G63" s="152"/>
      <c r="H63" s="64" t="str">
        <f t="shared" si="32"/>
        <v/>
      </c>
      <c r="I63" s="153"/>
      <c r="J63" s="64" t="str">
        <f t="shared" si="33"/>
        <v/>
      </c>
      <c r="K63" s="154"/>
      <c r="L63" s="64" t="str">
        <f t="shared" si="34"/>
        <v/>
      </c>
      <c r="M63" s="80" t="str">
        <f t="shared" si="35"/>
        <v/>
      </c>
      <c r="N63" s="68" t="str">
        <f>IF(M63="","",IF(D63&lt;=35,LOOKUP(D63,概要と通り!$G$24:$G$59,概要と通り!$J$24:$J$59),LOOKUP(D63,概要と通り!$G$63:$G$118,概要と通り!$J$63:$J$118)))</f>
        <v/>
      </c>
      <c r="O63" s="13" t="str">
        <f t="shared" si="36"/>
        <v/>
      </c>
      <c r="P63" s="13" t="str">
        <f t="shared" si="37"/>
        <v/>
      </c>
      <c r="R63" s="72"/>
      <c r="S63" s="72"/>
      <c r="T63" s="92"/>
      <c r="U63" s="151"/>
      <c r="V63" s="64" t="str">
        <f>IF(U63="","",IF(U63&lt;=135,LOOKUP(U63,概要と通り!$A$24:$A$59,概要と通り!$B$24:$B$59),LOOKUP(U63,概要と通り!$A$63:$A$118,概要と通り!$B$63:$B$118)))</f>
        <v/>
      </c>
      <c r="W63" s="151"/>
      <c r="X63" s="152"/>
      <c r="Y63" s="64" t="str">
        <f t="shared" si="38"/>
        <v/>
      </c>
      <c r="Z63" s="153"/>
      <c r="AA63" s="64" t="str">
        <f t="shared" si="39"/>
        <v/>
      </c>
      <c r="AB63" s="161"/>
      <c r="AC63" s="64" t="str">
        <f t="shared" si="40"/>
        <v/>
      </c>
      <c r="AD63" s="80" t="str">
        <f t="shared" si="41"/>
        <v/>
      </c>
      <c r="AE63" s="68" t="str">
        <f>IF(AD63="","",IF(U63&lt;=135,LOOKUP(U63,概要と通り!$A$24:$A$59,概要と通り!$D$24:$D$59),LOOKUP(U63,概要と通り!$A$63:$A$118,概要と通り!$D$63:$D$118)))</f>
        <v/>
      </c>
      <c r="AF63" s="13" t="str">
        <f t="shared" si="42"/>
        <v/>
      </c>
      <c r="AG63" s="13" t="str">
        <f t="shared" si="43"/>
        <v/>
      </c>
    </row>
    <row r="64" spans="1:33" ht="12.75" customHeight="1">
      <c r="A64" s="71"/>
      <c r="B64" s="71"/>
      <c r="C64" s="91"/>
      <c r="D64" s="185"/>
      <c r="E64" s="77" t="str">
        <f>IF(D64="","",IF(D64&lt;=35,LOOKUP(D64,概要と通り!$G$24:$G$59,概要と通り!$H$24:$H$59),LOOKUP(D64,概要と通り!$G$63:$G$118,概要と通り!$H$63:$H$118)))</f>
        <v/>
      </c>
      <c r="F64" s="151"/>
      <c r="G64" s="152"/>
      <c r="H64" s="64" t="str">
        <f t="shared" si="32"/>
        <v/>
      </c>
      <c r="I64" s="153"/>
      <c r="J64" s="64" t="str">
        <f t="shared" si="33"/>
        <v/>
      </c>
      <c r="K64" s="154"/>
      <c r="L64" s="64" t="str">
        <f t="shared" si="34"/>
        <v/>
      </c>
      <c r="M64" s="80" t="str">
        <f t="shared" si="35"/>
        <v/>
      </c>
      <c r="N64" s="68" t="str">
        <f>IF(M64="","",IF(D64&lt;=35,LOOKUP(D64,概要と通り!$G$24:$G$59,概要と通り!$J$24:$J$59),LOOKUP(D64,概要と通り!$G$63:$G$118,概要と通り!$J$63:$J$118)))</f>
        <v/>
      </c>
      <c r="O64" s="13" t="str">
        <f t="shared" si="36"/>
        <v/>
      </c>
      <c r="P64" s="13" t="str">
        <f t="shared" si="37"/>
        <v/>
      </c>
      <c r="R64" s="71"/>
      <c r="S64" s="71"/>
      <c r="T64" s="91"/>
      <c r="U64" s="185"/>
      <c r="V64" s="64" t="str">
        <f>IF(U64="","",IF(U64&lt;=135,LOOKUP(U64,概要と通り!$A$24:$A$59,概要と通り!$B$24:$B$59),LOOKUP(U64,概要と通り!$A$63:$A$118,概要と通り!$B$63:$B$118)))</f>
        <v/>
      </c>
      <c r="W64" s="151"/>
      <c r="X64" s="152"/>
      <c r="Y64" s="64" t="str">
        <f t="shared" si="38"/>
        <v/>
      </c>
      <c r="Z64" s="153"/>
      <c r="AA64" s="64" t="str">
        <f t="shared" si="39"/>
        <v/>
      </c>
      <c r="AB64" s="161"/>
      <c r="AC64" s="64" t="str">
        <f t="shared" si="40"/>
        <v/>
      </c>
      <c r="AD64" s="80" t="str">
        <f t="shared" si="41"/>
        <v/>
      </c>
      <c r="AE64" s="68" t="str">
        <f>IF(AD64="","",IF(U64&lt;=135,LOOKUP(U64,概要と通り!$A$24:$A$59,概要と通り!$D$24:$D$59),LOOKUP(U64,概要と通り!$A$63:$A$118,概要と通り!$D$63:$D$118)))</f>
        <v/>
      </c>
      <c r="AF64" s="13" t="str">
        <f t="shared" si="42"/>
        <v/>
      </c>
      <c r="AG64" s="13" t="str">
        <f t="shared" si="43"/>
        <v/>
      </c>
    </row>
    <row r="65" spans="1:33">
      <c r="A65" s="71"/>
      <c r="B65" s="71"/>
      <c r="C65" s="91"/>
      <c r="D65" s="151"/>
      <c r="E65" s="64" t="str">
        <f>IF(D65="","",IF(D65&lt;=35,LOOKUP(D65,概要と通り!$G$24:$G$59,概要と通り!$H$24:$H$59),LOOKUP(D65,概要と通り!$G$63:$G$118,概要と通り!$H$63:$H$118)))</f>
        <v/>
      </c>
      <c r="F65" s="151"/>
      <c r="G65" s="152"/>
      <c r="H65" s="64" t="str">
        <f t="shared" si="32"/>
        <v/>
      </c>
      <c r="I65" s="153"/>
      <c r="J65" s="64" t="str">
        <f t="shared" si="33"/>
        <v/>
      </c>
      <c r="K65" s="154"/>
      <c r="L65" s="64" t="str">
        <f t="shared" si="34"/>
        <v/>
      </c>
      <c r="M65" s="80" t="str">
        <f t="shared" si="35"/>
        <v/>
      </c>
      <c r="N65" s="68" t="str">
        <f>IF(M65="","",IF(D65&lt;=35,LOOKUP(D65,概要と通り!$G$24:$G$59,概要と通り!$J$24:$J$59),LOOKUP(D65,概要と通り!$G$63:$G$118,概要と通り!$J$63:$J$118)))</f>
        <v/>
      </c>
      <c r="O65" s="13" t="str">
        <f t="shared" si="36"/>
        <v/>
      </c>
      <c r="P65" s="13" t="str">
        <f t="shared" si="37"/>
        <v/>
      </c>
      <c r="R65" s="71"/>
      <c r="S65" s="71"/>
      <c r="T65" s="91"/>
      <c r="U65" s="151"/>
      <c r="V65" s="64" t="str">
        <f>IF(U65="","",IF(U65&lt;=135,LOOKUP(U65,概要と通り!$A$24:$A$59,概要と通り!$B$24:$B$59),LOOKUP(U65,概要と通り!$A$63:$A$118,概要と通り!$B$63:$B$118)))</f>
        <v/>
      </c>
      <c r="W65" s="151"/>
      <c r="X65" s="152"/>
      <c r="Y65" s="64" t="str">
        <f t="shared" si="38"/>
        <v/>
      </c>
      <c r="Z65" s="153"/>
      <c r="AA65" s="64" t="str">
        <f t="shared" si="39"/>
        <v/>
      </c>
      <c r="AB65" s="161"/>
      <c r="AC65" s="64" t="str">
        <f t="shared" si="40"/>
        <v/>
      </c>
      <c r="AD65" s="80" t="str">
        <f t="shared" si="41"/>
        <v/>
      </c>
      <c r="AE65" s="68" t="str">
        <f>IF(AD65="","",IF(U65&lt;=135,LOOKUP(U65,概要と通り!$A$24:$A$59,概要と通り!$D$24:$D$59),LOOKUP(U65,概要と通り!$A$63:$A$118,概要と通り!$D$63:$D$118)))</f>
        <v/>
      </c>
      <c r="AF65" s="13" t="str">
        <f t="shared" si="42"/>
        <v/>
      </c>
      <c r="AG65" s="13" t="str">
        <f t="shared" si="43"/>
        <v/>
      </c>
    </row>
    <row r="66" spans="1:33">
      <c r="A66" s="71"/>
      <c r="B66" s="71"/>
      <c r="C66" s="91"/>
      <c r="D66" s="151"/>
      <c r="E66" s="64" t="str">
        <f>IF(D66="","",IF(D66&lt;=35,LOOKUP(D66,概要と通り!$G$24:$G$59,概要と通り!$H$24:$H$59),LOOKUP(D66,概要と通り!$G$63:$G$118,概要と通り!$H$63:$H$118)))</f>
        <v/>
      </c>
      <c r="F66" s="151"/>
      <c r="G66" s="152"/>
      <c r="H66" s="64" t="str">
        <f t="shared" si="32"/>
        <v/>
      </c>
      <c r="I66" s="153"/>
      <c r="J66" s="64" t="str">
        <f t="shared" si="33"/>
        <v/>
      </c>
      <c r="K66" s="154"/>
      <c r="L66" s="64" t="str">
        <f t="shared" si="34"/>
        <v/>
      </c>
      <c r="M66" s="80" t="str">
        <f t="shared" si="35"/>
        <v/>
      </c>
      <c r="N66" s="68" t="str">
        <f>IF(M66="","",IF(D66&lt;=35,LOOKUP(D66,概要と通り!$G$24:$G$59,概要と通り!$J$24:$J$59),LOOKUP(D66,概要と通り!$G$63:$G$118,概要と通り!$J$63:$J$118)))</f>
        <v/>
      </c>
      <c r="O66" s="13" t="str">
        <f t="shared" si="36"/>
        <v/>
      </c>
      <c r="P66" s="13" t="str">
        <f t="shared" si="37"/>
        <v/>
      </c>
      <c r="R66" s="71"/>
      <c r="S66" s="71"/>
      <c r="T66" s="91"/>
      <c r="U66" s="151"/>
      <c r="V66" s="64" t="str">
        <f>IF(U66="","",IF(U66&lt;=135,LOOKUP(U66,概要と通り!$A$24:$A$59,概要と通り!$B$24:$B$59),LOOKUP(U66,概要と通り!$A$63:$A$118,概要と通り!$B$63:$B$118)))</f>
        <v/>
      </c>
      <c r="W66" s="151"/>
      <c r="X66" s="152"/>
      <c r="Y66" s="64" t="str">
        <f t="shared" si="38"/>
        <v/>
      </c>
      <c r="Z66" s="153"/>
      <c r="AA66" s="64" t="str">
        <f t="shared" si="39"/>
        <v/>
      </c>
      <c r="AB66" s="161"/>
      <c r="AC66" s="64" t="str">
        <f t="shared" si="40"/>
        <v/>
      </c>
      <c r="AD66" s="80" t="str">
        <f t="shared" si="41"/>
        <v/>
      </c>
      <c r="AE66" s="68" t="str">
        <f>IF(AD66="","",IF(U66&lt;=135,LOOKUP(U66,概要と通り!$A$24:$A$59,概要と通り!$D$24:$D$59),LOOKUP(U66,概要と通り!$A$63:$A$118,概要と通り!$D$63:$D$118)))</f>
        <v/>
      </c>
      <c r="AF66" s="13" t="str">
        <f t="shared" si="42"/>
        <v/>
      </c>
      <c r="AG66" s="13" t="str">
        <f t="shared" si="43"/>
        <v/>
      </c>
    </row>
    <row r="67" spans="1:33">
      <c r="A67" s="71"/>
      <c r="B67" s="71"/>
      <c r="C67" s="91"/>
      <c r="D67" s="151"/>
      <c r="E67" s="64" t="str">
        <f>IF(D67="","",IF(D67&lt;=35,LOOKUP(D67,概要と通り!$G$24:$G$59,概要と通り!$H$24:$H$59),LOOKUP(D67,概要と通り!$G$63:$G$118,概要と通り!$H$63:$H$118)))</f>
        <v/>
      </c>
      <c r="F67" s="151"/>
      <c r="G67" s="152"/>
      <c r="H67" s="64" t="str">
        <f t="shared" si="32"/>
        <v/>
      </c>
      <c r="I67" s="153"/>
      <c r="J67" s="64" t="str">
        <f t="shared" si="33"/>
        <v/>
      </c>
      <c r="K67" s="154"/>
      <c r="L67" s="64" t="str">
        <f t="shared" si="34"/>
        <v/>
      </c>
      <c r="M67" s="80" t="str">
        <f t="shared" si="35"/>
        <v/>
      </c>
      <c r="N67" s="68" t="str">
        <f>IF(M67="","",IF(D67&lt;=35,LOOKUP(D67,概要と通り!$G$24:$G$59,概要と通り!$J$24:$J$59),LOOKUP(D67,概要と通り!$G$63:$G$118,概要と通り!$J$63:$J$118)))</f>
        <v/>
      </c>
      <c r="O67" s="13" t="str">
        <f t="shared" si="36"/>
        <v/>
      </c>
      <c r="P67" s="13" t="str">
        <f t="shared" si="37"/>
        <v/>
      </c>
      <c r="R67" s="71"/>
      <c r="S67" s="71"/>
      <c r="T67" s="91"/>
      <c r="U67" s="151"/>
      <c r="V67" s="64" t="str">
        <f>IF(U67="","",IF(U67&lt;=135,LOOKUP(U67,概要と通り!$A$24:$A$59,概要と通り!$B$24:$B$59),LOOKUP(U67,概要と通り!$A$63:$A$118,概要と通り!$B$63:$B$118)))</f>
        <v/>
      </c>
      <c r="W67" s="151"/>
      <c r="X67" s="152"/>
      <c r="Y67" s="64" t="str">
        <f t="shared" si="38"/>
        <v/>
      </c>
      <c r="Z67" s="153"/>
      <c r="AA67" s="64" t="str">
        <f t="shared" si="39"/>
        <v/>
      </c>
      <c r="AB67" s="161"/>
      <c r="AC67" s="64" t="str">
        <f t="shared" si="40"/>
        <v/>
      </c>
      <c r="AD67" s="80" t="str">
        <f t="shared" si="41"/>
        <v/>
      </c>
      <c r="AE67" s="68" t="str">
        <f>IF(AD67="","",IF(U67&lt;=135,LOOKUP(U67,概要と通り!$A$24:$A$59,概要と通り!$D$24:$D$59),LOOKUP(U67,概要と通り!$A$63:$A$118,概要と通り!$D$63:$D$118)))</f>
        <v/>
      </c>
      <c r="AF67" s="13" t="str">
        <f t="shared" si="42"/>
        <v/>
      </c>
      <c r="AG67" s="13" t="str">
        <f t="shared" si="43"/>
        <v/>
      </c>
    </row>
    <row r="68" spans="1:33">
      <c r="A68" s="71"/>
      <c r="B68" s="71"/>
      <c r="C68" s="91"/>
      <c r="D68" s="151"/>
      <c r="E68" s="64" t="str">
        <f>IF(D68="","",IF(D68&lt;=35,LOOKUP(D68,概要と通り!$G$24:$G$59,概要と通り!$H$24:$H$59),LOOKUP(D68,概要と通り!$G$63:$G$118,概要と通り!$H$63:$H$118)))</f>
        <v/>
      </c>
      <c r="F68" s="151"/>
      <c r="G68" s="152"/>
      <c r="H68" s="64" t="str">
        <f t="shared" si="32"/>
        <v/>
      </c>
      <c r="I68" s="153"/>
      <c r="J68" s="64" t="str">
        <f t="shared" si="33"/>
        <v/>
      </c>
      <c r="K68" s="154"/>
      <c r="L68" s="64" t="str">
        <f t="shared" si="34"/>
        <v/>
      </c>
      <c r="M68" s="80" t="str">
        <f t="shared" si="35"/>
        <v/>
      </c>
      <c r="N68" s="68" t="str">
        <f>IF(M68="","",IF(D68&lt;=35,LOOKUP(D68,概要と通り!$G$24:$G$59,概要と通り!$J$24:$J$59),LOOKUP(D68,概要と通り!$G$63:$G$118,概要と通り!$J$63:$J$118)))</f>
        <v/>
      </c>
      <c r="O68" s="13" t="str">
        <f t="shared" si="36"/>
        <v/>
      </c>
      <c r="P68" s="13" t="str">
        <f t="shared" si="37"/>
        <v/>
      </c>
      <c r="R68" s="71"/>
      <c r="S68" s="71"/>
      <c r="T68" s="91"/>
      <c r="U68" s="151"/>
      <c r="V68" s="64" t="str">
        <f>IF(U68="","",IF(U68&lt;=135,LOOKUP(U68,概要と通り!$A$24:$A$59,概要と通り!$B$24:$B$59),LOOKUP(U68,概要と通り!$A$63:$A$118,概要と通り!$B$63:$B$118)))</f>
        <v/>
      </c>
      <c r="W68" s="151"/>
      <c r="X68" s="152"/>
      <c r="Y68" s="64" t="str">
        <f t="shared" si="38"/>
        <v/>
      </c>
      <c r="Z68" s="153"/>
      <c r="AA68" s="64" t="str">
        <f t="shared" si="39"/>
        <v/>
      </c>
      <c r="AB68" s="161"/>
      <c r="AC68" s="64" t="str">
        <f t="shared" si="40"/>
        <v/>
      </c>
      <c r="AD68" s="80" t="str">
        <f t="shared" si="41"/>
        <v/>
      </c>
      <c r="AE68" s="68" t="str">
        <f>IF(AD68="","",IF(U68&lt;=135,LOOKUP(U68,概要と通り!$A$24:$A$59,概要と通り!$D$24:$D$59),LOOKUP(U68,概要と通り!$A$63:$A$118,概要と通り!$D$63:$D$118)))</f>
        <v/>
      </c>
      <c r="AF68" s="13" t="str">
        <f t="shared" si="42"/>
        <v/>
      </c>
      <c r="AG68" s="13" t="str">
        <f t="shared" si="43"/>
        <v/>
      </c>
    </row>
    <row r="69" spans="1:33">
      <c r="A69" s="71"/>
      <c r="B69" s="71"/>
      <c r="C69" s="91"/>
      <c r="D69" s="151"/>
      <c r="E69" s="64" t="str">
        <f>IF(D69="","",IF(D69&lt;=35,LOOKUP(D69,概要と通り!$G$24:$G$59,概要と通り!$H$24:$H$59),LOOKUP(D69,概要と通り!$G$63:$G$118,概要と通り!$H$63:$H$118)))</f>
        <v/>
      </c>
      <c r="F69" s="151"/>
      <c r="G69" s="152"/>
      <c r="H69" s="64" t="str">
        <f t="shared" si="32"/>
        <v/>
      </c>
      <c r="I69" s="153"/>
      <c r="J69" s="64" t="str">
        <f t="shared" si="33"/>
        <v/>
      </c>
      <c r="K69" s="154"/>
      <c r="L69" s="64" t="str">
        <f t="shared" si="34"/>
        <v/>
      </c>
      <c r="M69" s="80" t="str">
        <f t="shared" si="35"/>
        <v/>
      </c>
      <c r="N69" s="68" t="str">
        <f>IF(M69="","",IF(D69&lt;=35,LOOKUP(D69,概要と通り!$G$24:$G$59,概要と通り!$J$24:$J$59),LOOKUP(D69,概要と通り!$G$63:$G$118,概要と通り!$J$63:$J$118)))</f>
        <v/>
      </c>
      <c r="O69" s="13" t="str">
        <f t="shared" si="36"/>
        <v/>
      </c>
      <c r="P69" s="13" t="str">
        <f t="shared" si="37"/>
        <v/>
      </c>
      <c r="R69" s="71"/>
      <c r="S69" s="71"/>
      <c r="T69" s="91"/>
      <c r="U69" s="151"/>
      <c r="V69" s="64" t="str">
        <f>IF(U69="","",IF(U69&lt;=135,LOOKUP(U69,概要と通り!$A$24:$A$59,概要と通り!$B$24:$B$59),LOOKUP(U69,概要と通り!$A$63:$A$118,概要と通り!$B$63:$B$118)))</f>
        <v/>
      </c>
      <c r="W69" s="151"/>
      <c r="X69" s="152"/>
      <c r="Y69" s="64" t="str">
        <f t="shared" si="38"/>
        <v/>
      </c>
      <c r="Z69" s="153"/>
      <c r="AA69" s="64" t="str">
        <f t="shared" si="39"/>
        <v/>
      </c>
      <c r="AB69" s="161"/>
      <c r="AC69" s="64" t="str">
        <f t="shared" si="40"/>
        <v/>
      </c>
      <c r="AD69" s="80" t="str">
        <f t="shared" si="41"/>
        <v/>
      </c>
      <c r="AE69" s="68" t="str">
        <f>IF(AD69="","",IF(U69&lt;=135,LOOKUP(U69,概要と通り!$A$24:$A$59,概要と通り!$D$24:$D$59),LOOKUP(U69,概要と通り!$A$63:$A$118,概要と通り!$D$63:$D$118)))</f>
        <v/>
      </c>
      <c r="AF69" s="13" t="str">
        <f t="shared" si="42"/>
        <v/>
      </c>
      <c r="AG69" s="13" t="str">
        <f t="shared" si="43"/>
        <v/>
      </c>
    </row>
    <row r="70" spans="1:33">
      <c r="A70" s="71"/>
      <c r="B70" s="71"/>
      <c r="C70" s="91"/>
      <c r="D70" s="151"/>
      <c r="E70" s="64" t="str">
        <f>IF(D70="","",IF(D70&lt;=35,LOOKUP(D70,概要と通り!$G$24:$G$59,概要と通り!$H$24:$H$59),LOOKUP(D70,概要と通り!$G$63:$G$118,概要と通り!$H$63:$H$118)))</f>
        <v/>
      </c>
      <c r="F70" s="151"/>
      <c r="G70" s="152"/>
      <c r="H70" s="64" t="str">
        <f t="shared" si="32"/>
        <v/>
      </c>
      <c r="I70" s="153"/>
      <c r="J70" s="64" t="str">
        <f t="shared" si="33"/>
        <v/>
      </c>
      <c r="K70" s="154"/>
      <c r="L70" s="64" t="str">
        <f t="shared" si="34"/>
        <v/>
      </c>
      <c r="M70" s="80" t="str">
        <f t="shared" si="35"/>
        <v/>
      </c>
      <c r="N70" s="68" t="str">
        <f>IF(M70="","",IF(D70&lt;=35,LOOKUP(D70,概要と通り!$G$24:$G$59,概要と通り!$J$24:$J$59),LOOKUP(D70,概要と通り!$G$63:$G$118,概要と通り!$J$63:$J$118)))</f>
        <v/>
      </c>
      <c r="O70" s="13" t="str">
        <f t="shared" si="36"/>
        <v/>
      </c>
      <c r="P70" s="13" t="str">
        <f t="shared" si="37"/>
        <v/>
      </c>
      <c r="R70" s="71"/>
      <c r="S70" s="71"/>
      <c r="T70" s="91"/>
      <c r="U70" s="151"/>
      <c r="V70" s="64" t="str">
        <f>IF(U70="","",IF(U70&lt;=135,LOOKUP(U70,概要と通り!$A$24:$A$59,概要と通り!$B$24:$B$59),LOOKUP(U70,概要と通り!$A$63:$A$118,概要と通り!$B$63:$B$118)))</f>
        <v/>
      </c>
      <c r="W70" s="151"/>
      <c r="X70" s="152"/>
      <c r="Y70" s="64" t="str">
        <f t="shared" si="38"/>
        <v/>
      </c>
      <c r="Z70" s="153"/>
      <c r="AA70" s="64" t="str">
        <f t="shared" si="39"/>
        <v/>
      </c>
      <c r="AB70" s="161"/>
      <c r="AC70" s="64" t="str">
        <f t="shared" si="40"/>
        <v/>
      </c>
      <c r="AD70" s="80" t="str">
        <f t="shared" si="41"/>
        <v/>
      </c>
      <c r="AE70" s="68" t="str">
        <f>IF(AD70="","",IF(U70&lt;=135,LOOKUP(U70,概要と通り!$A$24:$A$59,概要と通り!$D$24:$D$59),LOOKUP(U70,概要と通り!$A$63:$A$118,概要と通り!$D$63:$D$118)))</f>
        <v/>
      </c>
      <c r="AF70" s="13" t="str">
        <f t="shared" si="42"/>
        <v/>
      </c>
      <c r="AG70" s="13" t="str">
        <f t="shared" si="43"/>
        <v/>
      </c>
    </row>
    <row r="71" spans="1:33">
      <c r="A71" s="71"/>
      <c r="B71" s="71"/>
      <c r="C71" s="91"/>
      <c r="D71" s="151"/>
      <c r="E71" s="64" t="str">
        <f>IF(D71="","",IF(D71&lt;=35,LOOKUP(D71,概要と通り!$G$24:$G$59,概要と通り!$H$24:$H$59),LOOKUP(D71,概要と通り!$G$63:$G$118,概要と通り!$H$63:$H$118)))</f>
        <v/>
      </c>
      <c r="F71" s="151"/>
      <c r="G71" s="152"/>
      <c r="H71" s="64" t="str">
        <f t="shared" si="32"/>
        <v/>
      </c>
      <c r="I71" s="153"/>
      <c r="J71" s="64" t="str">
        <f t="shared" si="33"/>
        <v/>
      </c>
      <c r="K71" s="154"/>
      <c r="L71" s="64" t="str">
        <f t="shared" si="34"/>
        <v/>
      </c>
      <c r="M71" s="80" t="str">
        <f t="shared" si="35"/>
        <v/>
      </c>
      <c r="N71" s="68" t="str">
        <f>IF(M71="","",IF(D71&lt;=35,LOOKUP(D71,概要と通り!$G$24:$G$59,概要と通り!$J$24:$J$59),LOOKUP(D71,概要と通り!$G$63:$G$118,概要と通り!$J$63:$J$118)))</f>
        <v/>
      </c>
      <c r="O71" s="13" t="str">
        <f t="shared" si="36"/>
        <v/>
      </c>
      <c r="P71" s="13" t="str">
        <f t="shared" si="37"/>
        <v/>
      </c>
      <c r="R71" s="71"/>
      <c r="S71" s="71"/>
      <c r="T71" s="91"/>
      <c r="U71" s="151"/>
      <c r="V71" s="64" t="str">
        <f>IF(U71="","",IF(U71&lt;=135,LOOKUP(U71,概要と通り!$A$24:$A$59,概要と通り!$B$24:$B$59),LOOKUP(U71,概要と通り!$A$63:$A$118,概要と通り!$B$63:$B$118)))</f>
        <v/>
      </c>
      <c r="W71" s="151"/>
      <c r="X71" s="152"/>
      <c r="Y71" s="64" t="str">
        <f t="shared" si="38"/>
        <v/>
      </c>
      <c r="Z71" s="153"/>
      <c r="AA71" s="64" t="str">
        <f t="shared" si="39"/>
        <v/>
      </c>
      <c r="AB71" s="161"/>
      <c r="AC71" s="64" t="str">
        <f t="shared" si="40"/>
        <v/>
      </c>
      <c r="AD71" s="80" t="str">
        <f t="shared" si="41"/>
        <v/>
      </c>
      <c r="AE71" s="68" t="str">
        <f>IF(AD71="","",IF(U71&lt;=135,LOOKUP(U71,概要と通り!$A$24:$A$59,概要と通り!$D$24:$D$59),LOOKUP(U71,概要と通り!$A$63:$A$118,概要と通り!$D$63:$D$118)))</f>
        <v/>
      </c>
      <c r="AF71" s="13" t="str">
        <f t="shared" si="42"/>
        <v/>
      </c>
      <c r="AG71" s="13" t="str">
        <f t="shared" si="43"/>
        <v/>
      </c>
    </row>
    <row r="72" spans="1:33">
      <c r="A72" s="71"/>
      <c r="B72" s="71"/>
      <c r="C72" s="91"/>
      <c r="D72" s="151"/>
      <c r="E72" s="64" t="str">
        <f>IF(D72="","",IF(D72&lt;=35,LOOKUP(D72,概要と通り!$G$24:$G$59,概要と通り!$H$24:$H$59),LOOKUP(D72,概要と通り!$G$63:$G$118,概要と通り!$H$63:$H$118)))</f>
        <v/>
      </c>
      <c r="F72" s="151"/>
      <c r="G72" s="152"/>
      <c r="H72" s="64" t="str">
        <f t="shared" si="32"/>
        <v/>
      </c>
      <c r="I72" s="153"/>
      <c r="J72" s="64" t="str">
        <f t="shared" si="33"/>
        <v/>
      </c>
      <c r="K72" s="154"/>
      <c r="L72" s="64" t="str">
        <f t="shared" si="34"/>
        <v/>
      </c>
      <c r="M72" s="80" t="str">
        <f t="shared" si="35"/>
        <v/>
      </c>
      <c r="N72" s="68" t="str">
        <f>IF(M72="","",IF(D72&lt;=35,LOOKUP(D72,概要と通り!$G$24:$G$59,概要と通り!$J$24:$J$59),LOOKUP(D72,概要と通り!$G$63:$G$118,概要と通り!$J$63:$J$118)))</f>
        <v/>
      </c>
      <c r="O72" s="13" t="str">
        <f t="shared" si="36"/>
        <v/>
      </c>
      <c r="P72" s="13" t="str">
        <f t="shared" si="37"/>
        <v/>
      </c>
      <c r="R72" s="71"/>
      <c r="S72" s="71"/>
      <c r="T72" s="91"/>
      <c r="U72" s="151"/>
      <c r="V72" s="64" t="str">
        <f>IF(U72="","",IF(U72&lt;=135,LOOKUP(U72,概要と通り!$A$24:$A$59,概要と通り!$B$24:$B$59),LOOKUP(U72,概要と通り!$A$63:$A$118,概要と通り!$B$63:$B$118)))</f>
        <v/>
      </c>
      <c r="W72" s="151"/>
      <c r="X72" s="152"/>
      <c r="Y72" s="64" t="str">
        <f t="shared" si="38"/>
        <v/>
      </c>
      <c r="Z72" s="153"/>
      <c r="AA72" s="64" t="str">
        <f t="shared" si="39"/>
        <v/>
      </c>
      <c r="AB72" s="161"/>
      <c r="AC72" s="64" t="str">
        <f t="shared" si="40"/>
        <v/>
      </c>
      <c r="AD72" s="80" t="str">
        <f t="shared" si="41"/>
        <v/>
      </c>
      <c r="AE72" s="68" t="str">
        <f>IF(AD72="","",IF(U72&lt;=135,LOOKUP(U72,概要と通り!$A$24:$A$59,概要と通り!$D$24:$D$59),LOOKUP(U72,概要と通り!$A$63:$A$118,概要と通り!$D$63:$D$118)))</f>
        <v/>
      </c>
      <c r="AF72" s="13" t="str">
        <f t="shared" si="42"/>
        <v/>
      </c>
      <c r="AG72" s="13" t="str">
        <f t="shared" si="43"/>
        <v/>
      </c>
    </row>
    <row r="73" spans="1:33">
      <c r="A73" s="71"/>
      <c r="B73" s="71"/>
      <c r="C73" s="91"/>
      <c r="D73" s="151"/>
      <c r="E73" s="64" t="str">
        <f>IF(D73="","",IF(D73&lt;=35,LOOKUP(D73,概要と通り!$G$24:$G$59,概要と通り!$H$24:$H$59),LOOKUP(D73,概要と通り!$G$63:$G$118,概要と通り!$H$63:$H$118)))</f>
        <v/>
      </c>
      <c r="F73" s="151"/>
      <c r="G73" s="152"/>
      <c r="H73" s="64" t="str">
        <f t="shared" si="32"/>
        <v/>
      </c>
      <c r="I73" s="153"/>
      <c r="J73" s="64" t="str">
        <f t="shared" si="33"/>
        <v/>
      </c>
      <c r="K73" s="154"/>
      <c r="L73" s="64" t="str">
        <f t="shared" si="34"/>
        <v/>
      </c>
      <c r="M73" s="80" t="str">
        <f t="shared" si="35"/>
        <v/>
      </c>
      <c r="N73" s="68" t="str">
        <f>IF(M73="","",IF(D73&lt;=35,LOOKUP(D73,概要と通り!$G$24:$G$59,概要と通り!$J$24:$J$59),LOOKUP(D73,概要と通り!$G$63:$G$118,概要と通り!$J$63:$J$118)))</f>
        <v/>
      </c>
      <c r="O73" s="13" t="str">
        <f t="shared" si="36"/>
        <v/>
      </c>
      <c r="P73" s="13" t="str">
        <f t="shared" si="37"/>
        <v/>
      </c>
      <c r="R73" s="71"/>
      <c r="S73" s="71"/>
      <c r="T73" s="91"/>
      <c r="U73" s="151"/>
      <c r="V73" s="64" t="str">
        <f>IF(U73="","",IF(U73&lt;=135,LOOKUP(U73,概要と通り!$A$24:$A$59,概要と通り!$B$24:$B$59),LOOKUP(U73,概要と通り!$A$63:$A$118,概要と通り!$B$63:$B$118)))</f>
        <v/>
      </c>
      <c r="W73" s="151"/>
      <c r="X73" s="152"/>
      <c r="Y73" s="64" t="str">
        <f t="shared" si="38"/>
        <v/>
      </c>
      <c r="Z73" s="153"/>
      <c r="AA73" s="64" t="str">
        <f t="shared" si="39"/>
        <v/>
      </c>
      <c r="AB73" s="161"/>
      <c r="AC73" s="64" t="str">
        <f t="shared" si="40"/>
        <v/>
      </c>
      <c r="AD73" s="80" t="str">
        <f t="shared" si="41"/>
        <v/>
      </c>
      <c r="AE73" s="68" t="str">
        <f>IF(AD73="","",IF(U73&lt;=135,LOOKUP(U73,概要と通り!$A$24:$A$59,概要と通り!$D$24:$D$59),LOOKUP(U73,概要と通り!$A$63:$A$118,概要と通り!$D$63:$D$118)))</f>
        <v/>
      </c>
      <c r="AF73" s="13" t="str">
        <f t="shared" si="42"/>
        <v/>
      </c>
      <c r="AG73" s="13" t="str">
        <f t="shared" si="43"/>
        <v/>
      </c>
    </row>
    <row r="74" spans="1:33">
      <c r="A74" s="71"/>
      <c r="B74" s="71"/>
      <c r="C74" s="91"/>
      <c r="D74" s="151"/>
      <c r="E74" s="64" t="str">
        <f>IF(D74="","",IF(D74&lt;=35,LOOKUP(D74,概要と通り!$G$24:$G$59,概要と通り!$H$24:$H$59),LOOKUP(D74,概要と通り!$G$63:$G$118,概要と通り!$H$63:$H$118)))</f>
        <v/>
      </c>
      <c r="F74" s="151"/>
      <c r="G74" s="152"/>
      <c r="H74" s="64" t="str">
        <f t="shared" si="32"/>
        <v/>
      </c>
      <c r="I74" s="153"/>
      <c r="J74" s="64" t="str">
        <f t="shared" si="33"/>
        <v/>
      </c>
      <c r="K74" s="154"/>
      <c r="L74" s="64" t="str">
        <f t="shared" si="34"/>
        <v/>
      </c>
      <c r="M74" s="80" t="str">
        <f t="shared" si="35"/>
        <v/>
      </c>
      <c r="N74" s="68" t="str">
        <f>IF(M74="","",IF(D74&lt;=35,LOOKUP(D74,概要と通り!$G$24:$G$59,概要と通り!$J$24:$J$59),LOOKUP(D74,概要と通り!$G$63:$G$118,概要と通り!$J$63:$J$118)))</f>
        <v/>
      </c>
      <c r="O74" s="13" t="str">
        <f t="shared" si="36"/>
        <v/>
      </c>
      <c r="P74" s="13" t="str">
        <f t="shared" si="37"/>
        <v/>
      </c>
      <c r="R74" s="71"/>
      <c r="S74" s="71"/>
      <c r="T74" s="91"/>
      <c r="U74" s="151"/>
      <c r="V74" s="64" t="str">
        <f>IF(U74="","",IF(U74&lt;=135,LOOKUP(U74,概要と通り!$A$24:$A$59,概要と通り!$B$24:$B$59),LOOKUP(U74,概要と通り!$A$63:$A$118,概要と通り!$B$63:$B$118)))</f>
        <v/>
      </c>
      <c r="W74" s="151"/>
      <c r="X74" s="152"/>
      <c r="Y74" s="64" t="str">
        <f t="shared" si="38"/>
        <v/>
      </c>
      <c r="Z74" s="153"/>
      <c r="AA74" s="64" t="str">
        <f t="shared" si="39"/>
        <v/>
      </c>
      <c r="AB74" s="161"/>
      <c r="AC74" s="64" t="str">
        <f t="shared" si="40"/>
        <v/>
      </c>
      <c r="AD74" s="80" t="str">
        <f t="shared" si="41"/>
        <v/>
      </c>
      <c r="AE74" s="68" t="str">
        <f>IF(AD74="","",IF(U74&lt;=135,LOOKUP(U74,概要と通り!$A$24:$A$59,概要と通り!$D$24:$D$59),LOOKUP(U74,概要と通り!$A$63:$A$118,概要と通り!$D$63:$D$118)))</f>
        <v/>
      </c>
      <c r="AF74" s="13" t="str">
        <f t="shared" si="42"/>
        <v/>
      </c>
      <c r="AG74" s="13" t="str">
        <f t="shared" si="43"/>
        <v/>
      </c>
    </row>
    <row r="75" spans="1:33">
      <c r="A75" s="71"/>
      <c r="B75" s="71"/>
      <c r="C75" s="91"/>
      <c r="D75" s="151"/>
      <c r="E75" s="64" t="str">
        <f>IF(D75="","",IF(D75&lt;=35,LOOKUP(D75,概要と通り!$G$24:$G$59,概要と通り!$H$24:$H$59),LOOKUP(D75,概要と通り!$G$63:$G$118,概要と通り!$H$63:$H$118)))</f>
        <v/>
      </c>
      <c r="F75" s="151"/>
      <c r="G75" s="152"/>
      <c r="H75" s="64" t="str">
        <f t="shared" si="32"/>
        <v/>
      </c>
      <c r="I75" s="153"/>
      <c r="J75" s="64" t="str">
        <f t="shared" si="33"/>
        <v/>
      </c>
      <c r="K75" s="154"/>
      <c r="L75" s="64" t="str">
        <f t="shared" si="34"/>
        <v/>
      </c>
      <c r="M75" s="80" t="str">
        <f t="shared" si="35"/>
        <v/>
      </c>
      <c r="N75" s="68" t="str">
        <f>IF(M75="","",IF(D75&lt;=35,LOOKUP(D75,概要と通り!$G$24:$G$59,概要と通り!$J$24:$J$59),LOOKUP(D75,概要と通り!$G$63:$G$118,概要と通り!$J$63:$J$118)))</f>
        <v/>
      </c>
      <c r="O75" s="13" t="str">
        <f t="shared" si="36"/>
        <v/>
      </c>
      <c r="P75" s="13" t="str">
        <f t="shared" si="37"/>
        <v/>
      </c>
      <c r="R75" s="71"/>
      <c r="S75" s="71"/>
      <c r="T75" s="91"/>
      <c r="U75" s="151"/>
      <c r="V75" s="64" t="str">
        <f>IF(U75="","",IF(U75&lt;=135,LOOKUP(U75,概要と通り!$A$24:$A$59,概要と通り!$B$24:$B$59),LOOKUP(U75,概要と通り!$A$63:$A$118,概要と通り!$B$63:$B$118)))</f>
        <v/>
      </c>
      <c r="W75" s="151"/>
      <c r="X75" s="152"/>
      <c r="Y75" s="64" t="str">
        <f t="shared" si="38"/>
        <v/>
      </c>
      <c r="Z75" s="153"/>
      <c r="AA75" s="64" t="str">
        <f t="shared" si="39"/>
        <v/>
      </c>
      <c r="AB75" s="161"/>
      <c r="AC75" s="64" t="str">
        <f t="shared" si="40"/>
        <v/>
      </c>
      <c r="AD75" s="80" t="str">
        <f t="shared" si="41"/>
        <v/>
      </c>
      <c r="AE75" s="68" t="str">
        <f>IF(AD75="","",IF(U75&lt;=135,LOOKUP(U75,概要と通り!$A$24:$A$59,概要と通り!$D$24:$D$59),LOOKUP(U75,概要と通り!$A$63:$A$118,概要と通り!$D$63:$D$118)))</f>
        <v/>
      </c>
      <c r="AF75" s="13" t="str">
        <f t="shared" si="42"/>
        <v/>
      </c>
      <c r="AG75" s="13" t="str">
        <f t="shared" si="43"/>
        <v/>
      </c>
    </row>
    <row r="76" spans="1:33">
      <c r="A76" s="71"/>
      <c r="B76" s="71"/>
      <c r="C76" s="91"/>
      <c r="D76" s="151"/>
      <c r="E76" s="64" t="str">
        <f>IF(D76="","",IF(D76&lt;=35,LOOKUP(D76,概要と通り!$G$24:$G$59,概要と通り!$H$24:$H$59),LOOKUP(D76,概要と通り!$G$63:$G$118,概要と通り!$H$63:$H$118)))</f>
        <v/>
      </c>
      <c r="F76" s="151"/>
      <c r="G76" s="152"/>
      <c r="H76" s="64" t="str">
        <f t="shared" si="32"/>
        <v/>
      </c>
      <c r="I76" s="153"/>
      <c r="J76" s="64" t="str">
        <f t="shared" si="33"/>
        <v/>
      </c>
      <c r="K76" s="154"/>
      <c r="L76" s="64" t="str">
        <f t="shared" si="34"/>
        <v/>
      </c>
      <c r="M76" s="80" t="str">
        <f t="shared" si="35"/>
        <v/>
      </c>
      <c r="N76" s="68" t="str">
        <f>IF(M76="","",IF(D76&lt;=35,LOOKUP(D76,概要と通り!$G$24:$G$59,概要と通り!$J$24:$J$59),LOOKUP(D76,概要と通り!$G$63:$G$118,概要と通り!$J$63:$J$118)))</f>
        <v/>
      </c>
      <c r="O76" s="13" t="str">
        <f t="shared" si="36"/>
        <v/>
      </c>
      <c r="P76" s="13" t="str">
        <f t="shared" si="37"/>
        <v/>
      </c>
      <c r="R76" s="71"/>
      <c r="S76" s="71"/>
      <c r="T76" s="91"/>
      <c r="U76" s="151"/>
      <c r="V76" s="64" t="str">
        <f>IF(U76="","",IF(U76&lt;=135,LOOKUP(U76,概要と通り!$A$24:$A$59,概要と通り!$B$24:$B$59),LOOKUP(U76,概要と通り!$A$63:$A$118,概要と通り!$B$63:$B$118)))</f>
        <v/>
      </c>
      <c r="W76" s="151"/>
      <c r="X76" s="152"/>
      <c r="Y76" s="64" t="str">
        <f t="shared" si="38"/>
        <v/>
      </c>
      <c r="Z76" s="153"/>
      <c r="AA76" s="64" t="str">
        <f t="shared" si="39"/>
        <v/>
      </c>
      <c r="AB76" s="161"/>
      <c r="AC76" s="64" t="str">
        <f t="shared" si="40"/>
        <v/>
      </c>
      <c r="AD76" s="80" t="str">
        <f t="shared" si="41"/>
        <v/>
      </c>
      <c r="AE76" s="68" t="str">
        <f>IF(AD76="","",IF(U76&lt;=135,LOOKUP(U76,概要と通り!$A$24:$A$59,概要と通り!$D$24:$D$59),LOOKUP(U76,概要と通り!$A$63:$A$118,概要と通り!$D$63:$D$118)))</f>
        <v/>
      </c>
      <c r="AF76" s="13" t="str">
        <f t="shared" si="42"/>
        <v/>
      </c>
      <c r="AG76" s="13" t="str">
        <f t="shared" si="43"/>
        <v/>
      </c>
    </row>
    <row r="77" spans="1:33">
      <c r="A77" s="71"/>
      <c r="B77" s="71"/>
      <c r="C77" s="91"/>
      <c r="D77" s="151"/>
      <c r="E77" s="64" t="str">
        <f>IF(D77="","",IF(D77&lt;=35,LOOKUP(D77,概要と通り!$G$24:$G$59,概要と通り!$H$24:$H$59),LOOKUP(D77,概要と通り!$G$63:$G$118,概要と通り!$H$63:$H$118)))</f>
        <v/>
      </c>
      <c r="F77" s="151"/>
      <c r="G77" s="152"/>
      <c r="H77" s="64" t="str">
        <f t="shared" si="32"/>
        <v/>
      </c>
      <c r="I77" s="153"/>
      <c r="J77" s="64" t="str">
        <f t="shared" si="33"/>
        <v/>
      </c>
      <c r="K77" s="154"/>
      <c r="L77" s="64" t="str">
        <f t="shared" si="34"/>
        <v/>
      </c>
      <c r="M77" s="80" t="str">
        <f t="shared" si="35"/>
        <v/>
      </c>
      <c r="N77" s="68" t="str">
        <f>IF(M77="","",IF(D77&lt;=35,LOOKUP(D77,概要と通り!$G$24:$G$59,概要と通り!$J$24:$J$59),LOOKUP(D77,概要と通り!$G$63:$G$118,概要と通り!$J$63:$J$118)))</f>
        <v/>
      </c>
      <c r="O77" s="13" t="str">
        <f t="shared" si="36"/>
        <v/>
      </c>
      <c r="P77" s="13" t="str">
        <f t="shared" si="37"/>
        <v/>
      </c>
      <c r="R77" s="71"/>
      <c r="S77" s="71"/>
      <c r="T77" s="91"/>
      <c r="U77" s="151"/>
      <c r="V77" s="64" t="str">
        <f>IF(U77="","",IF(U77&lt;=135,LOOKUP(U77,概要と通り!$A$24:$A$59,概要と通り!$B$24:$B$59),LOOKUP(U77,概要と通り!$A$63:$A$118,概要と通り!$B$63:$B$118)))</f>
        <v/>
      </c>
      <c r="W77" s="151"/>
      <c r="X77" s="152"/>
      <c r="Y77" s="64" t="str">
        <f t="shared" si="38"/>
        <v/>
      </c>
      <c r="Z77" s="153"/>
      <c r="AA77" s="64" t="str">
        <f t="shared" si="39"/>
        <v/>
      </c>
      <c r="AB77" s="161"/>
      <c r="AC77" s="64" t="str">
        <f t="shared" si="40"/>
        <v/>
      </c>
      <c r="AD77" s="80" t="str">
        <f t="shared" si="41"/>
        <v/>
      </c>
      <c r="AE77" s="68" t="str">
        <f>IF(AD77="","",IF(U77&lt;=135,LOOKUP(U77,概要と通り!$A$24:$A$59,概要と通り!$D$24:$D$59),LOOKUP(U77,概要と通り!$A$63:$A$118,概要と通り!$D$63:$D$118)))</f>
        <v/>
      </c>
      <c r="AF77" s="13" t="str">
        <f t="shared" si="42"/>
        <v/>
      </c>
      <c r="AG77" s="13" t="str">
        <f t="shared" si="43"/>
        <v/>
      </c>
    </row>
    <row r="78" spans="1:33">
      <c r="A78" s="71"/>
      <c r="B78" s="71"/>
      <c r="C78" s="91"/>
      <c r="D78" s="151"/>
      <c r="E78" s="64" t="str">
        <f>IF(D78="","",IF(D78&lt;=35,LOOKUP(D78,概要と通り!$G$24:$G$59,概要と通り!$H$24:$H$59),LOOKUP(D78,概要と通り!$G$63:$G$118,概要と通り!$H$63:$H$118)))</f>
        <v/>
      </c>
      <c r="F78" s="151"/>
      <c r="G78" s="152"/>
      <c r="H78" s="64" t="str">
        <f t="shared" si="32"/>
        <v/>
      </c>
      <c r="I78" s="153"/>
      <c r="J78" s="64" t="str">
        <f t="shared" si="33"/>
        <v/>
      </c>
      <c r="K78" s="154"/>
      <c r="L78" s="64" t="str">
        <f t="shared" si="34"/>
        <v/>
      </c>
      <c r="M78" s="80" t="str">
        <f t="shared" si="35"/>
        <v/>
      </c>
      <c r="N78" s="68" t="str">
        <f>IF(M78="","",IF(D78&lt;=35,LOOKUP(D78,概要と通り!$G$24:$G$59,概要と通り!$J$24:$J$59),LOOKUP(D78,概要と通り!$G$63:$G$118,概要と通り!$J$63:$J$118)))</f>
        <v/>
      </c>
      <c r="O78" s="13" t="str">
        <f t="shared" si="36"/>
        <v/>
      </c>
      <c r="P78" s="13" t="str">
        <f t="shared" si="37"/>
        <v/>
      </c>
      <c r="R78" s="71"/>
      <c r="S78" s="71"/>
      <c r="T78" s="91"/>
      <c r="U78" s="151"/>
      <c r="V78" s="64" t="str">
        <f>IF(U78="","",IF(U78&lt;=135,LOOKUP(U78,概要と通り!$A$24:$A$59,概要と通り!$B$24:$B$59),LOOKUP(U78,概要と通り!$A$63:$A$118,概要と通り!$B$63:$B$118)))</f>
        <v/>
      </c>
      <c r="W78" s="151"/>
      <c r="X78" s="152"/>
      <c r="Y78" s="64" t="str">
        <f t="shared" si="38"/>
        <v/>
      </c>
      <c r="Z78" s="153"/>
      <c r="AA78" s="64" t="str">
        <f t="shared" si="39"/>
        <v/>
      </c>
      <c r="AB78" s="161"/>
      <c r="AC78" s="64" t="str">
        <f t="shared" si="40"/>
        <v/>
      </c>
      <c r="AD78" s="80" t="str">
        <f t="shared" si="41"/>
        <v/>
      </c>
      <c r="AE78" s="68" t="str">
        <f>IF(AD78="","",IF(U78&lt;=135,LOOKUP(U78,概要と通り!$A$24:$A$59,概要と通り!$D$24:$D$59),LOOKUP(U78,概要と通り!$A$63:$A$118,概要と通り!$D$63:$D$118)))</f>
        <v/>
      </c>
      <c r="AF78" s="13" t="str">
        <f t="shared" si="42"/>
        <v/>
      </c>
      <c r="AG78" s="13" t="str">
        <f t="shared" si="43"/>
        <v/>
      </c>
    </row>
    <row r="79" spans="1:33">
      <c r="A79" s="71"/>
      <c r="B79" s="71"/>
      <c r="C79" s="91"/>
      <c r="D79" s="151"/>
      <c r="E79" s="64" t="str">
        <f>IF(D79="","",IF(D79&lt;=35,LOOKUP(D79,概要と通り!$G$24:$G$59,概要と通り!$H$24:$H$59),LOOKUP(D79,概要と通り!$G$63:$G$118,概要と通り!$H$63:$H$118)))</f>
        <v/>
      </c>
      <c r="F79" s="151"/>
      <c r="G79" s="152"/>
      <c r="H79" s="64" t="str">
        <f t="shared" si="32"/>
        <v/>
      </c>
      <c r="I79" s="153"/>
      <c r="J79" s="64" t="str">
        <f t="shared" si="33"/>
        <v/>
      </c>
      <c r="K79" s="154"/>
      <c r="L79" s="64" t="str">
        <f t="shared" si="34"/>
        <v/>
      </c>
      <c r="M79" s="80" t="str">
        <f t="shared" si="35"/>
        <v/>
      </c>
      <c r="N79" s="68" t="str">
        <f>IF(M79="","",IF(D79&lt;=35,LOOKUP(D79,概要と通り!$G$24:$G$59,概要と通り!$J$24:$J$59),LOOKUP(D79,概要と通り!$G$63:$G$118,概要と通り!$J$63:$J$118)))</f>
        <v/>
      </c>
      <c r="O79" s="13" t="str">
        <f t="shared" si="36"/>
        <v/>
      </c>
      <c r="P79" s="13" t="str">
        <f t="shared" si="37"/>
        <v/>
      </c>
      <c r="R79" s="71"/>
      <c r="S79" s="71"/>
      <c r="T79" s="91"/>
      <c r="U79" s="151"/>
      <c r="V79" s="64" t="str">
        <f>IF(U79="","",IF(U79&lt;=135,LOOKUP(U79,概要と通り!$A$24:$A$59,概要と通り!$B$24:$B$59),LOOKUP(U79,概要と通り!$A$63:$A$118,概要と通り!$B$63:$B$118)))</f>
        <v/>
      </c>
      <c r="W79" s="151"/>
      <c r="X79" s="152"/>
      <c r="Y79" s="64" t="str">
        <f t="shared" si="38"/>
        <v/>
      </c>
      <c r="Z79" s="153"/>
      <c r="AA79" s="64" t="str">
        <f t="shared" si="39"/>
        <v/>
      </c>
      <c r="AB79" s="161"/>
      <c r="AC79" s="64" t="str">
        <f t="shared" si="40"/>
        <v/>
      </c>
      <c r="AD79" s="80" t="str">
        <f t="shared" si="41"/>
        <v/>
      </c>
      <c r="AE79" s="68" t="str">
        <f>IF(AD79="","",IF(U79&lt;=135,LOOKUP(U79,概要と通り!$A$24:$A$59,概要と通り!$D$24:$D$59),LOOKUP(U79,概要と通り!$A$63:$A$118,概要と通り!$D$63:$D$118)))</f>
        <v/>
      </c>
      <c r="AF79" s="13" t="str">
        <f t="shared" si="42"/>
        <v/>
      </c>
      <c r="AG79" s="13" t="str">
        <f t="shared" si="43"/>
        <v/>
      </c>
    </row>
    <row r="80" spans="1:33">
      <c r="A80" s="71"/>
      <c r="B80" s="71"/>
      <c r="C80" s="91"/>
      <c r="D80" s="151"/>
      <c r="E80" s="64" t="str">
        <f>IF(D80="","",IF(D80&lt;=35,LOOKUP(D80,概要と通り!$G$24:$G$59,概要と通り!$H$24:$H$59),LOOKUP(D80,概要と通り!$G$63:$G$118,概要と通り!$H$63:$H$118)))</f>
        <v/>
      </c>
      <c r="F80" s="151"/>
      <c r="G80" s="152"/>
      <c r="H80" s="64" t="str">
        <f t="shared" si="32"/>
        <v/>
      </c>
      <c r="I80" s="153"/>
      <c r="J80" s="64" t="str">
        <f t="shared" si="33"/>
        <v/>
      </c>
      <c r="K80" s="154"/>
      <c r="L80" s="64" t="str">
        <f t="shared" si="34"/>
        <v/>
      </c>
      <c r="M80" s="80" t="str">
        <f t="shared" si="35"/>
        <v/>
      </c>
      <c r="N80" s="68" t="str">
        <f>IF(M80="","",IF(D80&lt;=35,LOOKUP(D80,概要と通り!$G$24:$G$59,概要と通り!$J$24:$J$59),LOOKUP(D80,概要と通り!$G$63:$G$118,概要と通り!$J$63:$J$118)))</f>
        <v/>
      </c>
      <c r="O80" s="13" t="str">
        <f t="shared" si="36"/>
        <v/>
      </c>
      <c r="P80" s="13" t="str">
        <f t="shared" si="37"/>
        <v/>
      </c>
      <c r="R80" s="71"/>
      <c r="S80" s="71"/>
      <c r="T80" s="91"/>
      <c r="U80" s="151"/>
      <c r="V80" s="64" t="str">
        <f>IF(U80="","",IF(U80&lt;=135,LOOKUP(U80,概要と通り!$A$24:$A$59,概要と通り!$B$24:$B$59),LOOKUP(U80,概要と通り!$A$63:$A$118,概要と通り!$B$63:$B$118)))</f>
        <v/>
      </c>
      <c r="W80" s="151"/>
      <c r="X80" s="152"/>
      <c r="Y80" s="64" t="str">
        <f t="shared" si="38"/>
        <v/>
      </c>
      <c r="Z80" s="153"/>
      <c r="AA80" s="64" t="str">
        <f t="shared" si="39"/>
        <v/>
      </c>
      <c r="AB80" s="161"/>
      <c r="AC80" s="64" t="str">
        <f t="shared" si="40"/>
        <v/>
      </c>
      <c r="AD80" s="80" t="str">
        <f t="shared" si="41"/>
        <v/>
      </c>
      <c r="AE80" s="68" t="str">
        <f>IF(AD80="","",IF(U80&lt;=135,LOOKUP(U80,概要と通り!$A$24:$A$59,概要と通り!$D$24:$D$59),LOOKUP(U80,概要と通り!$A$63:$A$118,概要と通り!$D$63:$D$118)))</f>
        <v/>
      </c>
      <c r="AF80" s="13" t="str">
        <f t="shared" si="42"/>
        <v/>
      </c>
      <c r="AG80" s="13" t="str">
        <f t="shared" si="43"/>
        <v/>
      </c>
    </row>
    <row r="81" spans="1:33">
      <c r="A81" s="71"/>
      <c r="B81" s="71"/>
      <c r="C81" s="91"/>
      <c r="D81" s="151"/>
      <c r="E81" s="64" t="str">
        <f>IF(D81="","",IF(D81&lt;=35,LOOKUP(D81,概要と通り!$G$24:$G$59,概要と通り!$H$24:$H$59),LOOKUP(D81,概要と通り!$G$63:$G$118,概要と通り!$H$63:$H$118)))</f>
        <v/>
      </c>
      <c r="F81" s="151"/>
      <c r="G81" s="152"/>
      <c r="H81" s="64" t="str">
        <f t="shared" si="32"/>
        <v/>
      </c>
      <c r="I81" s="153"/>
      <c r="J81" s="64" t="str">
        <f t="shared" si="33"/>
        <v/>
      </c>
      <c r="K81" s="154"/>
      <c r="L81" s="64" t="str">
        <f t="shared" si="34"/>
        <v/>
      </c>
      <c r="M81" s="80" t="str">
        <f t="shared" si="35"/>
        <v/>
      </c>
      <c r="N81" s="68" t="str">
        <f>IF(M81="","",IF(D81&lt;=35,LOOKUP(D81,概要と通り!$G$24:$G$59,概要と通り!$J$24:$J$59),LOOKUP(D81,概要と通り!$G$63:$G$118,概要と通り!$J$63:$J$118)))</f>
        <v/>
      </c>
      <c r="O81" s="13" t="str">
        <f t="shared" si="36"/>
        <v/>
      </c>
      <c r="P81" s="13" t="str">
        <f t="shared" si="37"/>
        <v/>
      </c>
      <c r="R81" s="71"/>
      <c r="S81" s="71"/>
      <c r="T81" s="91"/>
      <c r="U81" s="151"/>
      <c r="V81" s="64" t="str">
        <f>IF(U81="","",IF(U81&lt;=135,LOOKUP(U81,概要と通り!$A$24:$A$59,概要と通り!$B$24:$B$59),LOOKUP(U81,概要と通り!$A$63:$A$118,概要と通り!$B$63:$B$118)))</f>
        <v/>
      </c>
      <c r="W81" s="151"/>
      <c r="X81" s="152"/>
      <c r="Y81" s="64" t="str">
        <f t="shared" si="38"/>
        <v/>
      </c>
      <c r="Z81" s="153"/>
      <c r="AA81" s="64" t="str">
        <f t="shared" si="39"/>
        <v/>
      </c>
      <c r="AB81" s="161"/>
      <c r="AC81" s="64" t="str">
        <f t="shared" si="40"/>
        <v/>
      </c>
      <c r="AD81" s="80" t="str">
        <f t="shared" si="41"/>
        <v/>
      </c>
      <c r="AE81" s="68" t="str">
        <f>IF(AD81="","",IF(U81&lt;=135,LOOKUP(U81,概要と通り!$A$24:$A$59,概要と通り!$D$24:$D$59),LOOKUP(U81,概要と通り!$A$63:$A$118,概要と通り!$D$63:$D$118)))</f>
        <v/>
      </c>
      <c r="AF81" s="13" t="str">
        <f t="shared" si="42"/>
        <v/>
      </c>
      <c r="AG81" s="13" t="str">
        <f t="shared" si="43"/>
        <v/>
      </c>
    </row>
    <row r="82" spans="1:33">
      <c r="A82" s="71"/>
      <c r="B82" s="71"/>
      <c r="C82" s="91"/>
      <c r="D82" s="151"/>
      <c r="E82" s="64" t="str">
        <f>IF(D82="","",IF(D82&lt;=35,LOOKUP(D82,概要と通り!$G$24:$G$59,概要と通り!$H$24:$H$59),LOOKUP(D82,概要と通り!$G$63:$G$118,概要と通り!$H$63:$H$118)))</f>
        <v/>
      </c>
      <c r="F82" s="151"/>
      <c r="G82" s="152"/>
      <c r="H82" s="64" t="str">
        <f t="shared" si="32"/>
        <v/>
      </c>
      <c r="I82" s="153"/>
      <c r="J82" s="64" t="str">
        <f t="shared" si="33"/>
        <v/>
      </c>
      <c r="K82" s="154"/>
      <c r="L82" s="64" t="str">
        <f t="shared" si="34"/>
        <v/>
      </c>
      <c r="M82" s="80" t="str">
        <f t="shared" si="35"/>
        <v/>
      </c>
      <c r="N82" s="68" t="str">
        <f>IF(M82="","",IF(D82&lt;=35,LOOKUP(D82,概要と通り!$G$24:$G$59,概要と通り!$J$24:$J$59),LOOKUP(D82,概要と通り!$G$63:$G$118,概要と通り!$J$63:$J$118)))</f>
        <v/>
      </c>
      <c r="O82" s="13" t="str">
        <f t="shared" si="36"/>
        <v/>
      </c>
      <c r="P82" s="13" t="str">
        <f t="shared" si="37"/>
        <v/>
      </c>
      <c r="R82" s="71"/>
      <c r="S82" s="71"/>
      <c r="T82" s="91"/>
      <c r="U82" s="151"/>
      <c r="V82" s="64" t="str">
        <f>IF(U82="","",IF(U82&lt;=135,LOOKUP(U82,概要と通り!$A$24:$A$59,概要と通り!$B$24:$B$59),LOOKUP(U82,概要と通り!$A$63:$A$118,概要と通り!$B$63:$B$118)))</f>
        <v/>
      </c>
      <c r="W82" s="151"/>
      <c r="X82" s="152"/>
      <c r="Y82" s="64" t="str">
        <f t="shared" si="38"/>
        <v/>
      </c>
      <c r="Z82" s="153"/>
      <c r="AA82" s="64" t="str">
        <f t="shared" si="39"/>
        <v/>
      </c>
      <c r="AB82" s="161"/>
      <c r="AC82" s="64" t="str">
        <f t="shared" si="40"/>
        <v/>
      </c>
      <c r="AD82" s="80" t="str">
        <f t="shared" si="41"/>
        <v/>
      </c>
      <c r="AE82" s="68" t="str">
        <f>IF(AD82="","",IF(U82&lt;=135,LOOKUP(U82,概要と通り!$A$24:$A$59,概要と通り!$D$24:$D$59),LOOKUP(U82,概要と通り!$A$63:$A$118,概要と通り!$D$63:$D$118)))</f>
        <v/>
      </c>
      <c r="AF82" s="13" t="str">
        <f t="shared" si="42"/>
        <v/>
      </c>
      <c r="AG82" s="13" t="str">
        <f t="shared" si="43"/>
        <v/>
      </c>
    </row>
    <row r="83" spans="1:33">
      <c r="A83" s="71"/>
      <c r="B83" s="71"/>
      <c r="C83" s="91"/>
      <c r="D83" s="151"/>
      <c r="E83" s="64" t="str">
        <f>IF(D83="","",IF(D83&lt;=35,LOOKUP(D83,概要と通り!$G$24:$G$59,概要と通り!$H$24:$H$59),LOOKUP(D83,概要と通り!$G$63:$G$118,概要と通り!$H$63:$H$118)))</f>
        <v/>
      </c>
      <c r="F83" s="151"/>
      <c r="G83" s="152"/>
      <c r="H83" s="64" t="str">
        <f t="shared" si="32"/>
        <v/>
      </c>
      <c r="I83" s="153"/>
      <c r="J83" s="64" t="str">
        <f t="shared" si="33"/>
        <v/>
      </c>
      <c r="K83" s="154"/>
      <c r="L83" s="64" t="str">
        <f t="shared" si="34"/>
        <v/>
      </c>
      <c r="M83" s="80" t="str">
        <f t="shared" si="35"/>
        <v/>
      </c>
      <c r="N83" s="68" t="str">
        <f>IF(M83="","",IF(D83&lt;=35,LOOKUP(D83,概要と通り!$G$24:$G$59,概要と通り!$J$24:$J$59),LOOKUP(D83,概要と通り!$G$63:$G$118,概要と通り!$J$63:$J$118)))</f>
        <v/>
      </c>
      <c r="O83" s="13" t="str">
        <f t="shared" si="36"/>
        <v/>
      </c>
      <c r="P83" s="13" t="str">
        <f t="shared" si="37"/>
        <v/>
      </c>
      <c r="R83" s="71"/>
      <c r="S83" s="71"/>
      <c r="T83" s="91"/>
      <c r="U83" s="151"/>
      <c r="V83" s="64" t="str">
        <f>IF(U83="","",IF(U83&lt;=135,LOOKUP(U83,概要と通り!$A$24:$A$59,概要と通り!$B$24:$B$59),LOOKUP(U83,概要と通り!$A$63:$A$118,概要と通り!$B$63:$B$118)))</f>
        <v/>
      </c>
      <c r="W83" s="151"/>
      <c r="X83" s="152"/>
      <c r="Y83" s="64" t="str">
        <f t="shared" si="38"/>
        <v/>
      </c>
      <c r="Z83" s="153"/>
      <c r="AA83" s="64" t="str">
        <f t="shared" si="39"/>
        <v/>
      </c>
      <c r="AB83" s="161"/>
      <c r="AC83" s="64" t="str">
        <f t="shared" si="40"/>
        <v/>
      </c>
      <c r="AD83" s="80" t="str">
        <f t="shared" si="41"/>
        <v/>
      </c>
      <c r="AE83" s="68" t="str">
        <f>IF(AD83="","",IF(U83&lt;=135,LOOKUP(U83,概要と通り!$A$24:$A$59,概要と通り!$D$24:$D$59),LOOKUP(U83,概要と通り!$A$63:$A$118,概要と通り!$D$63:$D$118)))</f>
        <v/>
      </c>
      <c r="AF83" s="13" t="str">
        <f t="shared" si="42"/>
        <v/>
      </c>
      <c r="AG83" s="13" t="str">
        <f t="shared" si="43"/>
        <v/>
      </c>
    </row>
    <row r="84" spans="1:33">
      <c r="A84" s="71"/>
      <c r="B84" s="71"/>
      <c r="C84" s="91"/>
      <c r="D84" s="151"/>
      <c r="E84" s="64" t="str">
        <f>IF(D84="","",IF(D84&lt;=35,LOOKUP(D84,概要と通り!$G$24:$G$59,概要と通り!$H$24:$H$59),LOOKUP(D84,概要と通り!$G$63:$G$118,概要と通り!$H$63:$H$118)))</f>
        <v/>
      </c>
      <c r="F84" s="151"/>
      <c r="G84" s="152"/>
      <c r="H84" s="64" t="str">
        <f t="shared" si="32"/>
        <v/>
      </c>
      <c r="I84" s="153"/>
      <c r="J84" s="64" t="str">
        <f t="shared" si="33"/>
        <v/>
      </c>
      <c r="K84" s="154"/>
      <c r="L84" s="64" t="str">
        <f t="shared" si="34"/>
        <v/>
      </c>
      <c r="M84" s="80" t="str">
        <f t="shared" si="35"/>
        <v/>
      </c>
      <c r="N84" s="68" t="str">
        <f>IF(M84="","",IF(D84&lt;=35,LOOKUP(D84,概要と通り!$G$24:$G$59,概要と通り!$J$24:$J$59),LOOKUP(D84,概要と通り!$G$63:$G$118,概要と通り!$J$63:$J$118)))</f>
        <v/>
      </c>
      <c r="O84" s="13" t="str">
        <f t="shared" si="36"/>
        <v/>
      </c>
      <c r="P84" s="13" t="str">
        <f t="shared" si="37"/>
        <v/>
      </c>
      <c r="R84" s="71"/>
      <c r="S84" s="71"/>
      <c r="T84" s="91"/>
      <c r="U84" s="151"/>
      <c r="V84" s="64" t="str">
        <f>IF(U84="","",IF(U84&lt;=135,LOOKUP(U84,概要と通り!$A$24:$A$59,概要と通り!$B$24:$B$59),LOOKUP(U84,概要と通り!$A$63:$A$118,概要と通り!$B$63:$B$118)))</f>
        <v/>
      </c>
      <c r="W84" s="151"/>
      <c r="X84" s="152"/>
      <c r="Y84" s="64" t="str">
        <f t="shared" si="38"/>
        <v/>
      </c>
      <c r="Z84" s="153"/>
      <c r="AA84" s="64" t="str">
        <f t="shared" si="39"/>
        <v/>
      </c>
      <c r="AB84" s="161"/>
      <c r="AC84" s="64" t="str">
        <f t="shared" si="40"/>
        <v/>
      </c>
      <c r="AD84" s="80" t="str">
        <f t="shared" si="41"/>
        <v/>
      </c>
      <c r="AE84" s="68" t="str">
        <f>IF(AD84="","",IF(U84&lt;=135,LOOKUP(U84,概要と通り!$A$24:$A$59,概要と通り!$D$24:$D$59),LOOKUP(U84,概要と通り!$A$63:$A$118,概要と通り!$D$63:$D$118)))</f>
        <v/>
      </c>
      <c r="AF84" s="13" t="str">
        <f t="shared" si="42"/>
        <v/>
      </c>
      <c r="AG84" s="13" t="str">
        <f t="shared" si="43"/>
        <v/>
      </c>
    </row>
    <row r="85" spans="1:33">
      <c r="A85" s="71"/>
      <c r="B85" s="71"/>
      <c r="C85" s="91"/>
      <c r="D85" s="151"/>
      <c r="E85" s="64" t="str">
        <f>IF(D85="","",IF(D85&lt;=35,LOOKUP(D85,概要と通り!$G$24:$G$59,概要と通り!$H$24:$H$59),LOOKUP(D85,概要と通り!$G$63:$G$118,概要と通り!$H$63:$H$118)))</f>
        <v/>
      </c>
      <c r="F85" s="151"/>
      <c r="G85" s="152"/>
      <c r="H85" s="64" t="str">
        <f t="shared" si="32"/>
        <v/>
      </c>
      <c r="I85" s="153"/>
      <c r="J85" s="64" t="str">
        <f t="shared" si="33"/>
        <v/>
      </c>
      <c r="K85" s="154"/>
      <c r="L85" s="64" t="str">
        <f t="shared" si="34"/>
        <v/>
      </c>
      <c r="M85" s="80" t="str">
        <f t="shared" si="35"/>
        <v/>
      </c>
      <c r="N85" s="68" t="str">
        <f>IF(M85="","",IF(D85&lt;=35,LOOKUP(D85,概要と通り!$G$24:$G$59,概要と通り!$J$24:$J$59),LOOKUP(D85,概要と通り!$G$63:$G$118,概要と通り!$J$63:$J$118)))</f>
        <v/>
      </c>
      <c r="O85" s="13" t="str">
        <f t="shared" si="36"/>
        <v/>
      </c>
      <c r="P85" s="13" t="str">
        <f t="shared" si="37"/>
        <v/>
      </c>
      <c r="R85" s="71"/>
      <c r="S85" s="71"/>
      <c r="T85" s="91"/>
      <c r="U85" s="151"/>
      <c r="V85" s="64" t="str">
        <f>IF(U85="","",IF(U85&lt;=135,LOOKUP(U85,概要と通り!$A$24:$A$59,概要と通り!$B$24:$B$59),LOOKUP(U85,概要と通り!$A$63:$A$118,概要と通り!$B$63:$B$118)))</f>
        <v/>
      </c>
      <c r="W85" s="151"/>
      <c r="X85" s="152"/>
      <c r="Y85" s="64" t="str">
        <f t="shared" si="38"/>
        <v/>
      </c>
      <c r="Z85" s="153"/>
      <c r="AA85" s="64" t="str">
        <f t="shared" si="39"/>
        <v/>
      </c>
      <c r="AB85" s="161"/>
      <c r="AC85" s="64" t="str">
        <f t="shared" si="40"/>
        <v/>
      </c>
      <c r="AD85" s="80" t="str">
        <f t="shared" si="41"/>
        <v/>
      </c>
      <c r="AE85" s="68" t="str">
        <f>IF(AD85="","",IF(U85&lt;=135,LOOKUP(U85,概要と通り!$A$24:$A$59,概要と通り!$D$24:$D$59),LOOKUP(U85,概要と通り!$A$63:$A$118,概要と通り!$D$63:$D$118)))</f>
        <v/>
      </c>
      <c r="AF85" s="13" t="str">
        <f t="shared" si="42"/>
        <v/>
      </c>
      <c r="AG85" s="13" t="str">
        <f t="shared" si="43"/>
        <v/>
      </c>
    </row>
    <row r="86" spans="1:33">
      <c r="A86" s="71"/>
      <c r="B86" s="71"/>
      <c r="C86" s="91"/>
      <c r="D86" s="151"/>
      <c r="E86" s="64" t="str">
        <f>IF(D86="","",IF(D86&lt;=35,LOOKUP(D86,概要と通り!$G$24:$G$59,概要と通り!$H$24:$H$59),LOOKUP(D86,概要と通り!$G$63:$G$118,概要と通り!$H$63:$H$118)))</f>
        <v/>
      </c>
      <c r="F86" s="151"/>
      <c r="G86" s="152"/>
      <c r="H86" s="64" t="str">
        <f t="shared" si="32"/>
        <v/>
      </c>
      <c r="I86" s="153"/>
      <c r="J86" s="64" t="str">
        <f t="shared" si="33"/>
        <v/>
      </c>
      <c r="K86" s="154"/>
      <c r="L86" s="64" t="str">
        <f t="shared" si="34"/>
        <v/>
      </c>
      <c r="M86" s="80" t="str">
        <f t="shared" si="35"/>
        <v/>
      </c>
      <c r="N86" s="68" t="str">
        <f>IF(M86="","",IF(D86&lt;=35,LOOKUP(D86,概要と通り!$G$24:$G$59,概要と通り!$J$24:$J$59),LOOKUP(D86,概要と通り!$G$63:$G$118,概要と通り!$J$63:$J$118)))</f>
        <v/>
      </c>
      <c r="O86" s="13" t="str">
        <f t="shared" si="36"/>
        <v/>
      </c>
      <c r="P86" s="13" t="str">
        <f t="shared" si="37"/>
        <v/>
      </c>
      <c r="R86" s="71"/>
      <c r="S86" s="71"/>
      <c r="T86" s="91"/>
      <c r="U86" s="151"/>
      <c r="V86" s="64" t="str">
        <f>IF(U86="","",IF(U86&lt;=135,LOOKUP(U86,概要と通り!$A$24:$A$59,概要と通り!$B$24:$B$59),LOOKUP(U86,概要と通り!$A$63:$A$118,概要と通り!$B$63:$B$118)))</f>
        <v/>
      </c>
      <c r="W86" s="151"/>
      <c r="X86" s="152"/>
      <c r="Y86" s="64" t="str">
        <f t="shared" si="38"/>
        <v/>
      </c>
      <c r="Z86" s="153"/>
      <c r="AA86" s="64" t="str">
        <f t="shared" si="39"/>
        <v/>
      </c>
      <c r="AB86" s="161"/>
      <c r="AC86" s="64" t="str">
        <f t="shared" si="40"/>
        <v/>
      </c>
      <c r="AD86" s="80" t="str">
        <f t="shared" si="41"/>
        <v/>
      </c>
      <c r="AE86" s="68" t="str">
        <f>IF(AD86="","",IF(U86&lt;=135,LOOKUP(U86,概要と通り!$A$24:$A$59,概要と通り!$D$24:$D$59),LOOKUP(U86,概要と通り!$A$63:$A$118,概要と通り!$D$63:$D$118)))</f>
        <v/>
      </c>
      <c r="AF86" s="13" t="str">
        <f t="shared" si="42"/>
        <v/>
      </c>
      <c r="AG86" s="13" t="str">
        <f t="shared" si="43"/>
        <v/>
      </c>
    </row>
    <row r="87" spans="1:33">
      <c r="A87" s="71"/>
      <c r="B87" s="71"/>
      <c r="C87" s="91"/>
      <c r="D87" s="151"/>
      <c r="E87" s="64" t="str">
        <f>IF(D87="","",IF(D87&lt;=35,LOOKUP(D87,概要と通り!$G$24:$G$59,概要と通り!$H$24:$H$59),LOOKUP(D87,概要と通り!$G$63:$G$118,概要と通り!$H$63:$H$118)))</f>
        <v/>
      </c>
      <c r="F87" s="151"/>
      <c r="G87" s="152"/>
      <c r="H87" s="64" t="str">
        <f t="shared" si="32"/>
        <v/>
      </c>
      <c r="I87" s="153"/>
      <c r="J87" s="64" t="str">
        <f t="shared" si="33"/>
        <v/>
      </c>
      <c r="K87" s="154"/>
      <c r="L87" s="64" t="str">
        <f t="shared" si="34"/>
        <v/>
      </c>
      <c r="M87" s="80" t="str">
        <f t="shared" si="35"/>
        <v/>
      </c>
      <c r="N87" s="68" t="str">
        <f>IF(M87="","",IF(D87&lt;=35,LOOKUP(D87,概要と通り!$G$24:$G$59,概要と通り!$J$24:$J$59),LOOKUP(D87,概要と通り!$G$63:$G$118,概要と通り!$J$63:$J$118)))</f>
        <v/>
      </c>
      <c r="O87" s="13" t="str">
        <f t="shared" si="36"/>
        <v/>
      </c>
      <c r="P87" s="13" t="str">
        <f t="shared" si="37"/>
        <v/>
      </c>
      <c r="R87" s="71"/>
      <c r="S87" s="71"/>
      <c r="T87" s="91"/>
      <c r="U87" s="151"/>
      <c r="V87" s="64" t="str">
        <f>IF(U87="","",IF(U87&lt;=135,LOOKUP(U87,概要と通り!$A$24:$A$59,概要と通り!$B$24:$B$59),LOOKUP(U87,概要と通り!$A$63:$A$118,概要と通り!$B$63:$B$118)))</f>
        <v/>
      </c>
      <c r="W87" s="151"/>
      <c r="X87" s="152"/>
      <c r="Y87" s="64" t="str">
        <f t="shared" si="38"/>
        <v/>
      </c>
      <c r="Z87" s="153"/>
      <c r="AA87" s="64" t="str">
        <f t="shared" si="39"/>
        <v/>
      </c>
      <c r="AB87" s="161"/>
      <c r="AC87" s="64" t="str">
        <f t="shared" si="40"/>
        <v/>
      </c>
      <c r="AD87" s="80" t="str">
        <f t="shared" si="41"/>
        <v/>
      </c>
      <c r="AE87" s="68" t="str">
        <f>IF(AD87="","",IF(U87&lt;=135,LOOKUP(U87,概要と通り!$A$24:$A$59,概要と通り!$D$24:$D$59),LOOKUP(U87,概要と通り!$A$63:$A$118,概要と通り!$D$63:$D$118)))</f>
        <v/>
      </c>
      <c r="AF87" s="13" t="str">
        <f t="shared" si="42"/>
        <v/>
      </c>
      <c r="AG87" s="13" t="str">
        <f t="shared" si="43"/>
        <v/>
      </c>
    </row>
    <row r="88" spans="1:33">
      <c r="A88" s="71"/>
      <c r="B88" s="71"/>
      <c r="C88" s="91"/>
      <c r="D88" s="151"/>
      <c r="E88" s="64" t="str">
        <f>IF(D88="","",IF(D88&lt;=35,LOOKUP(D88,概要と通り!$G$24:$G$59,概要と通り!$H$24:$H$59),LOOKUP(D88,概要と通り!$G$63:$G$118,概要と通り!$H$63:$H$118)))</f>
        <v/>
      </c>
      <c r="F88" s="151"/>
      <c r="G88" s="152"/>
      <c r="H88" s="64" t="str">
        <f t="shared" si="32"/>
        <v/>
      </c>
      <c r="I88" s="153"/>
      <c r="J88" s="64" t="str">
        <f t="shared" si="33"/>
        <v/>
      </c>
      <c r="K88" s="154"/>
      <c r="L88" s="64" t="str">
        <f t="shared" si="34"/>
        <v/>
      </c>
      <c r="M88" s="80" t="str">
        <f t="shared" si="35"/>
        <v/>
      </c>
      <c r="N88" s="68" t="str">
        <f>IF(M88="","",IF(D88&lt;=35,LOOKUP(D88,概要と通り!$G$24:$G$59,概要と通り!$J$24:$J$59),LOOKUP(D88,概要と通り!$G$63:$G$118,概要と通り!$J$63:$J$118)))</f>
        <v/>
      </c>
      <c r="O88" s="13" t="str">
        <f t="shared" si="36"/>
        <v/>
      </c>
      <c r="P88" s="13" t="str">
        <f t="shared" si="37"/>
        <v/>
      </c>
      <c r="R88" s="71"/>
      <c r="S88" s="71"/>
      <c r="T88" s="91"/>
      <c r="U88" s="151"/>
      <c r="V88" s="64" t="str">
        <f>IF(U88="","",IF(U88&lt;=135,LOOKUP(U88,概要と通り!$A$24:$A$59,概要と通り!$B$24:$B$59),LOOKUP(U88,概要と通り!$A$63:$A$118,概要と通り!$B$63:$B$118)))</f>
        <v/>
      </c>
      <c r="W88" s="151"/>
      <c r="X88" s="152"/>
      <c r="Y88" s="64" t="str">
        <f t="shared" si="38"/>
        <v/>
      </c>
      <c r="Z88" s="153"/>
      <c r="AA88" s="64" t="str">
        <f t="shared" si="39"/>
        <v/>
      </c>
      <c r="AB88" s="161"/>
      <c r="AC88" s="64" t="str">
        <f t="shared" si="40"/>
        <v/>
      </c>
      <c r="AD88" s="80" t="str">
        <f t="shared" si="41"/>
        <v/>
      </c>
      <c r="AE88" s="68" t="str">
        <f>IF(AD88="","",IF(U88&lt;=135,LOOKUP(U88,概要と通り!$A$24:$A$59,概要と通り!$D$24:$D$59),LOOKUP(U88,概要と通り!$A$63:$A$118,概要と通り!$D$63:$D$118)))</f>
        <v/>
      </c>
      <c r="AF88" s="13" t="str">
        <f t="shared" si="42"/>
        <v/>
      </c>
      <c r="AG88" s="13" t="str">
        <f t="shared" si="43"/>
        <v/>
      </c>
    </row>
    <row r="89" spans="1:33">
      <c r="A89" s="71"/>
      <c r="B89" s="71"/>
      <c r="C89" s="91"/>
      <c r="D89" s="151"/>
      <c r="E89" s="64" t="str">
        <f>IF(D89="","",IF(D89&lt;=35,LOOKUP(D89,概要と通り!$G$24:$G$59,概要と通り!$H$24:$H$59),LOOKUP(D89,概要と通り!$G$63:$G$118,概要と通り!$H$63:$H$118)))</f>
        <v/>
      </c>
      <c r="F89" s="151"/>
      <c r="G89" s="152"/>
      <c r="H89" s="64" t="str">
        <f t="shared" si="32"/>
        <v/>
      </c>
      <c r="I89" s="153"/>
      <c r="J89" s="64" t="str">
        <f t="shared" si="33"/>
        <v/>
      </c>
      <c r="K89" s="154"/>
      <c r="L89" s="64" t="str">
        <f t="shared" si="34"/>
        <v/>
      </c>
      <c r="M89" s="80" t="str">
        <f t="shared" si="35"/>
        <v/>
      </c>
      <c r="N89" s="68" t="str">
        <f>IF(M89="","",IF(D89&lt;=35,LOOKUP(D89,概要と通り!$G$24:$G$59,概要と通り!$J$24:$J$59),LOOKUP(D89,概要と通り!$G$63:$G$118,概要と通り!$J$63:$J$118)))</f>
        <v/>
      </c>
      <c r="O89" s="13" t="str">
        <f t="shared" si="36"/>
        <v/>
      </c>
      <c r="P89" s="13" t="str">
        <f t="shared" si="37"/>
        <v/>
      </c>
      <c r="R89" s="71"/>
      <c r="S89" s="71"/>
      <c r="T89" s="91"/>
      <c r="U89" s="151"/>
      <c r="V89" s="64" t="str">
        <f>IF(U89="","",IF(U89&lt;=135,LOOKUP(U89,概要と通り!$A$24:$A$59,概要と通り!$B$24:$B$59),LOOKUP(U89,概要と通り!$A$63:$A$118,概要と通り!$B$63:$B$118)))</f>
        <v/>
      </c>
      <c r="W89" s="151"/>
      <c r="X89" s="152"/>
      <c r="Y89" s="64" t="str">
        <f t="shared" si="38"/>
        <v/>
      </c>
      <c r="Z89" s="153"/>
      <c r="AA89" s="64" t="str">
        <f t="shared" si="39"/>
        <v/>
      </c>
      <c r="AB89" s="161"/>
      <c r="AC89" s="64" t="str">
        <f t="shared" si="40"/>
        <v/>
      </c>
      <c r="AD89" s="80" t="str">
        <f t="shared" si="41"/>
        <v/>
      </c>
      <c r="AE89" s="68" t="str">
        <f>IF(AD89="","",IF(U89&lt;=135,LOOKUP(U89,概要と通り!$A$24:$A$59,概要と通り!$D$24:$D$59),LOOKUP(U89,概要と通り!$A$63:$A$118,概要と通り!$D$63:$D$118)))</f>
        <v/>
      </c>
      <c r="AF89" s="13" t="str">
        <f t="shared" si="42"/>
        <v/>
      </c>
      <c r="AG89" s="13" t="str">
        <f t="shared" si="43"/>
        <v/>
      </c>
    </row>
    <row r="90" spans="1:33">
      <c r="A90" s="71"/>
      <c r="B90" s="71"/>
      <c r="C90" s="91"/>
      <c r="D90" s="151"/>
      <c r="E90" s="64" t="str">
        <f>IF(D90="","",IF(D90&lt;=35,LOOKUP(D90,概要と通り!$G$24:$G$59,概要と通り!$H$24:$H$59),LOOKUP(D90,概要と通り!$G$63:$G$118,概要と通り!$H$63:$H$118)))</f>
        <v/>
      </c>
      <c r="F90" s="151"/>
      <c r="G90" s="152"/>
      <c r="H90" s="64" t="str">
        <f t="shared" si="32"/>
        <v/>
      </c>
      <c r="I90" s="153"/>
      <c r="J90" s="64" t="str">
        <f t="shared" si="33"/>
        <v/>
      </c>
      <c r="K90" s="154"/>
      <c r="L90" s="64" t="str">
        <f t="shared" si="34"/>
        <v/>
      </c>
      <c r="M90" s="80" t="str">
        <f t="shared" si="35"/>
        <v/>
      </c>
      <c r="N90" s="68" t="str">
        <f>IF(M90="","",IF(D90&lt;=35,LOOKUP(D90,概要と通り!$G$24:$G$59,概要と通り!$J$24:$J$59),LOOKUP(D90,概要と通り!$G$63:$G$118,概要と通り!$J$63:$J$118)))</f>
        <v/>
      </c>
      <c r="O90" s="13" t="str">
        <f t="shared" si="36"/>
        <v/>
      </c>
      <c r="P90" s="13" t="str">
        <f t="shared" si="37"/>
        <v/>
      </c>
      <c r="R90" s="71"/>
      <c r="S90" s="71"/>
      <c r="T90" s="91"/>
      <c r="U90" s="151"/>
      <c r="V90" s="64" t="str">
        <f>IF(U90="","",IF(U90&lt;=135,LOOKUP(U90,概要と通り!$A$24:$A$59,概要と通り!$B$24:$B$59),LOOKUP(U90,概要と通り!$A$63:$A$118,概要と通り!$B$63:$B$118)))</f>
        <v/>
      </c>
      <c r="W90" s="151"/>
      <c r="X90" s="152"/>
      <c r="Y90" s="64" t="str">
        <f t="shared" si="38"/>
        <v/>
      </c>
      <c r="Z90" s="153"/>
      <c r="AA90" s="64" t="str">
        <f t="shared" si="39"/>
        <v/>
      </c>
      <c r="AB90" s="161"/>
      <c r="AC90" s="64" t="str">
        <f t="shared" si="40"/>
        <v/>
      </c>
      <c r="AD90" s="80" t="str">
        <f t="shared" si="41"/>
        <v/>
      </c>
      <c r="AE90" s="68" t="str">
        <f>IF(AD90="","",IF(U90&lt;=135,LOOKUP(U90,概要と通り!$A$24:$A$59,概要と通り!$D$24:$D$59),LOOKUP(U90,概要と通り!$A$63:$A$118,概要と通り!$D$63:$D$118)))</f>
        <v/>
      </c>
      <c r="AF90" s="13" t="str">
        <f t="shared" si="42"/>
        <v/>
      </c>
      <c r="AG90" s="13" t="str">
        <f t="shared" si="43"/>
        <v/>
      </c>
    </row>
    <row r="91" spans="1:33">
      <c r="A91" s="71"/>
      <c r="B91" s="71"/>
      <c r="C91" s="91"/>
      <c r="D91" s="151"/>
      <c r="E91" s="64" t="str">
        <f>IF(D91="","",IF(D91&lt;=35,LOOKUP(D91,概要と通り!$G$24:$G$59,概要と通り!$H$24:$H$59),LOOKUP(D91,概要と通り!$G$63:$G$118,概要と通り!$H$63:$H$118)))</f>
        <v/>
      </c>
      <c r="F91" s="151"/>
      <c r="G91" s="152"/>
      <c r="H91" s="64" t="str">
        <f t="shared" si="32"/>
        <v/>
      </c>
      <c r="I91" s="153"/>
      <c r="J91" s="64" t="str">
        <f t="shared" si="33"/>
        <v/>
      </c>
      <c r="K91" s="154"/>
      <c r="L91" s="64" t="str">
        <f t="shared" si="34"/>
        <v/>
      </c>
      <c r="M91" s="80" t="str">
        <f t="shared" si="35"/>
        <v/>
      </c>
      <c r="N91" s="68" t="str">
        <f>IF(M91="","",IF(D91&lt;=35,LOOKUP(D91,概要と通り!$G$24:$G$59,概要と通り!$J$24:$J$59),LOOKUP(D91,概要と通り!$G$63:$G$118,概要と通り!$J$63:$J$118)))</f>
        <v/>
      </c>
      <c r="O91" s="13" t="str">
        <f t="shared" si="36"/>
        <v/>
      </c>
      <c r="P91" s="13" t="str">
        <f t="shared" si="37"/>
        <v/>
      </c>
      <c r="R91" s="71"/>
      <c r="S91" s="71"/>
      <c r="T91" s="91"/>
      <c r="U91" s="151"/>
      <c r="V91" s="64" t="str">
        <f>IF(U91="","",IF(U91&lt;=135,LOOKUP(U91,概要と通り!$A$24:$A$59,概要と通り!$B$24:$B$59),LOOKUP(U91,概要と通り!$A$63:$A$118,概要と通り!$B$63:$B$118)))</f>
        <v/>
      </c>
      <c r="W91" s="151"/>
      <c r="X91" s="152"/>
      <c r="Y91" s="64" t="str">
        <f t="shared" si="38"/>
        <v/>
      </c>
      <c r="Z91" s="153"/>
      <c r="AA91" s="64" t="str">
        <f t="shared" si="39"/>
        <v/>
      </c>
      <c r="AB91" s="161"/>
      <c r="AC91" s="64" t="str">
        <f t="shared" si="40"/>
        <v/>
      </c>
      <c r="AD91" s="80" t="str">
        <f t="shared" si="41"/>
        <v/>
      </c>
      <c r="AE91" s="68" t="str">
        <f>IF(AD91="","",IF(U91&lt;=135,LOOKUP(U91,概要と通り!$A$24:$A$59,概要と通り!$D$24:$D$59),LOOKUP(U91,概要と通り!$A$63:$A$118,概要と通り!$D$63:$D$118)))</f>
        <v/>
      </c>
      <c r="AF91" s="13" t="str">
        <f t="shared" si="42"/>
        <v/>
      </c>
      <c r="AG91" s="13" t="str">
        <f t="shared" si="43"/>
        <v/>
      </c>
    </row>
    <row r="92" spans="1:33">
      <c r="A92" s="71"/>
      <c r="B92" s="71"/>
      <c r="C92" s="91"/>
      <c r="D92" s="151"/>
      <c r="E92" s="64" t="str">
        <f>IF(D92="","",IF(D92&lt;=35,LOOKUP(D92,概要と通り!$G$24:$G$59,概要と通り!$H$24:$H$59),LOOKUP(D92,概要と通り!$G$63:$G$118,概要と通り!$H$63:$H$118)))</f>
        <v/>
      </c>
      <c r="F92" s="151"/>
      <c r="G92" s="152"/>
      <c r="H92" s="64" t="str">
        <f t="shared" si="32"/>
        <v/>
      </c>
      <c r="I92" s="153"/>
      <c r="J92" s="64" t="str">
        <f t="shared" si="33"/>
        <v/>
      </c>
      <c r="K92" s="154"/>
      <c r="L92" s="64" t="str">
        <f t="shared" si="34"/>
        <v/>
      </c>
      <c r="M92" s="80" t="str">
        <f t="shared" si="35"/>
        <v/>
      </c>
      <c r="N92" s="68" t="str">
        <f>IF(M92="","",IF(D92&lt;=35,LOOKUP(D92,概要と通り!$G$24:$G$59,概要と通り!$J$24:$J$59),LOOKUP(D92,概要と通り!$G$63:$G$118,概要と通り!$J$63:$J$118)))</f>
        <v/>
      </c>
      <c r="O92" s="13" t="str">
        <f t="shared" si="36"/>
        <v/>
      </c>
      <c r="P92" s="13" t="str">
        <f t="shared" si="37"/>
        <v/>
      </c>
      <c r="R92" s="71"/>
      <c r="S92" s="71"/>
      <c r="T92" s="91"/>
      <c r="U92" s="151"/>
      <c r="V92" s="64" t="str">
        <f>IF(U92="","",IF(U92&lt;=135,LOOKUP(U92,概要と通り!$A$24:$A$59,概要と通り!$B$24:$B$59),LOOKUP(U92,概要と通り!$A$63:$A$118,概要と通り!$B$63:$B$118)))</f>
        <v/>
      </c>
      <c r="W92" s="151"/>
      <c r="X92" s="152"/>
      <c r="Y92" s="64" t="str">
        <f t="shared" si="38"/>
        <v/>
      </c>
      <c r="Z92" s="153"/>
      <c r="AA92" s="64" t="str">
        <f t="shared" si="39"/>
        <v/>
      </c>
      <c r="AB92" s="161"/>
      <c r="AC92" s="64" t="str">
        <f t="shared" si="40"/>
        <v/>
      </c>
      <c r="AD92" s="80" t="str">
        <f t="shared" si="41"/>
        <v/>
      </c>
      <c r="AE92" s="68" t="str">
        <f>IF(AD92="","",IF(U92&lt;=135,LOOKUP(U92,概要と通り!$A$24:$A$59,概要と通り!$D$24:$D$59),LOOKUP(U92,概要と通り!$A$63:$A$118,概要と通り!$D$63:$D$118)))</f>
        <v/>
      </c>
      <c r="AF92" s="13" t="str">
        <f t="shared" si="42"/>
        <v/>
      </c>
      <c r="AG92" s="13" t="str">
        <f t="shared" si="43"/>
        <v/>
      </c>
    </row>
    <row r="93" spans="1:33">
      <c r="A93" s="71"/>
      <c r="B93" s="71"/>
      <c r="C93" s="91"/>
      <c r="D93" s="151"/>
      <c r="E93" s="64" t="str">
        <f>IF(D93="","",IF(D93&lt;=35,LOOKUP(D93,概要と通り!$G$24:$G$59,概要と通り!$H$24:$H$59),LOOKUP(D93,概要と通り!$G$63:$G$118,概要と通り!$H$63:$H$118)))</f>
        <v/>
      </c>
      <c r="F93" s="151"/>
      <c r="G93" s="152"/>
      <c r="H93" s="64" t="str">
        <f t="shared" si="32"/>
        <v/>
      </c>
      <c r="I93" s="153"/>
      <c r="J93" s="64" t="str">
        <f t="shared" si="33"/>
        <v/>
      </c>
      <c r="K93" s="154"/>
      <c r="L93" s="64" t="str">
        <f t="shared" si="34"/>
        <v/>
      </c>
      <c r="M93" s="80" t="str">
        <f t="shared" si="35"/>
        <v/>
      </c>
      <c r="N93" s="68" t="str">
        <f>IF(M93="","",IF(D93&lt;=35,LOOKUP(D93,概要と通り!$G$24:$G$59,概要と通り!$J$24:$J$59),LOOKUP(D93,概要と通り!$G$63:$G$118,概要と通り!$J$63:$J$118)))</f>
        <v/>
      </c>
      <c r="O93" s="13" t="str">
        <f t="shared" si="36"/>
        <v/>
      </c>
      <c r="P93" s="13" t="str">
        <f t="shared" si="37"/>
        <v/>
      </c>
      <c r="R93" s="71"/>
      <c r="S93" s="71"/>
      <c r="T93" s="91"/>
      <c r="U93" s="151"/>
      <c r="V93" s="64" t="str">
        <f>IF(U93="","",IF(U93&lt;=135,LOOKUP(U93,概要と通り!$A$24:$A$59,概要と通り!$B$24:$B$59),LOOKUP(U93,概要と通り!$A$63:$A$118,概要と通り!$B$63:$B$118)))</f>
        <v/>
      </c>
      <c r="W93" s="151"/>
      <c r="X93" s="152"/>
      <c r="Y93" s="64" t="str">
        <f t="shared" si="38"/>
        <v/>
      </c>
      <c r="Z93" s="153"/>
      <c r="AA93" s="64" t="str">
        <f t="shared" si="39"/>
        <v/>
      </c>
      <c r="AB93" s="161"/>
      <c r="AC93" s="64" t="str">
        <f t="shared" si="40"/>
        <v/>
      </c>
      <c r="AD93" s="80" t="str">
        <f t="shared" si="41"/>
        <v/>
      </c>
      <c r="AE93" s="68" t="str">
        <f>IF(AD93="","",IF(U93&lt;=135,LOOKUP(U93,概要と通り!$A$24:$A$59,概要と通り!$D$24:$D$59),LOOKUP(U93,概要と通り!$A$63:$A$118,概要と通り!$D$63:$D$118)))</f>
        <v/>
      </c>
      <c r="AF93" s="13" t="str">
        <f t="shared" si="42"/>
        <v/>
      </c>
      <c r="AG93" s="13" t="str">
        <f t="shared" si="43"/>
        <v/>
      </c>
    </row>
    <row r="94" spans="1:33">
      <c r="A94" s="71"/>
      <c r="B94" s="71"/>
      <c r="C94" s="91"/>
      <c r="D94" s="151"/>
      <c r="E94" s="64" t="str">
        <f>IF(D94="","",IF(D94&lt;=35,LOOKUP(D94,概要と通り!$G$24:$G$59,概要と通り!$H$24:$H$59),LOOKUP(D94,概要と通り!$G$63:$G$118,概要と通り!$H$63:$H$118)))</f>
        <v/>
      </c>
      <c r="F94" s="151"/>
      <c r="G94" s="152"/>
      <c r="H94" s="64" t="str">
        <f t="shared" si="32"/>
        <v/>
      </c>
      <c r="I94" s="153"/>
      <c r="J94" s="64" t="str">
        <f t="shared" si="33"/>
        <v/>
      </c>
      <c r="K94" s="154"/>
      <c r="L94" s="64" t="str">
        <f t="shared" si="34"/>
        <v/>
      </c>
      <c r="M94" s="80" t="str">
        <f t="shared" si="35"/>
        <v/>
      </c>
      <c r="N94" s="68" t="str">
        <f>IF(M94="","",IF(D94&lt;=35,LOOKUP(D94,概要と通り!$G$24:$G$59,概要と通り!$J$24:$J$59),LOOKUP(D94,概要と通り!$G$63:$G$118,概要と通り!$J$63:$J$118)))</f>
        <v/>
      </c>
      <c r="O94" s="13" t="str">
        <f t="shared" si="36"/>
        <v/>
      </c>
      <c r="P94" s="13" t="str">
        <f t="shared" si="37"/>
        <v/>
      </c>
      <c r="R94" s="71"/>
      <c r="S94" s="71"/>
      <c r="T94" s="91"/>
      <c r="U94" s="151"/>
      <c r="V94" s="64" t="str">
        <f>IF(U94="","",IF(U94&lt;=135,LOOKUP(U94,概要と通り!$A$24:$A$59,概要と通り!$B$24:$B$59),LOOKUP(U94,概要と通り!$A$63:$A$118,概要と通り!$B$63:$B$118)))</f>
        <v/>
      </c>
      <c r="W94" s="151"/>
      <c r="X94" s="152"/>
      <c r="Y94" s="64" t="str">
        <f t="shared" si="38"/>
        <v/>
      </c>
      <c r="Z94" s="153"/>
      <c r="AA94" s="64" t="str">
        <f t="shared" si="39"/>
        <v/>
      </c>
      <c r="AB94" s="161"/>
      <c r="AC94" s="64" t="str">
        <f t="shared" si="40"/>
        <v/>
      </c>
      <c r="AD94" s="80" t="str">
        <f t="shared" si="41"/>
        <v/>
      </c>
      <c r="AE94" s="68" t="str">
        <f>IF(AD94="","",IF(U94&lt;=135,LOOKUP(U94,概要と通り!$A$24:$A$59,概要と通り!$D$24:$D$59),LOOKUP(U94,概要と通り!$A$63:$A$118,概要と通り!$D$63:$D$118)))</f>
        <v/>
      </c>
      <c r="AF94" s="13" t="str">
        <f t="shared" si="42"/>
        <v/>
      </c>
      <c r="AG94" s="13" t="str">
        <f t="shared" si="43"/>
        <v/>
      </c>
    </row>
    <row r="95" spans="1:33">
      <c r="A95" s="71"/>
      <c r="B95" s="71"/>
      <c r="C95" s="91"/>
      <c r="D95" s="151"/>
      <c r="E95" s="64" t="str">
        <f>IF(D95="","",IF(D95&lt;=35,LOOKUP(D95,概要と通り!$G$24:$G$59,概要と通り!$H$24:$H$59),LOOKUP(D95,概要と通り!$G$63:$G$118,概要と通り!$H$63:$H$118)))</f>
        <v/>
      </c>
      <c r="F95" s="151"/>
      <c r="G95" s="152"/>
      <c r="H95" s="64" t="str">
        <f t="shared" si="32"/>
        <v/>
      </c>
      <c r="I95" s="153"/>
      <c r="J95" s="64" t="str">
        <f t="shared" si="33"/>
        <v/>
      </c>
      <c r="K95" s="154"/>
      <c r="L95" s="64" t="str">
        <f t="shared" si="34"/>
        <v/>
      </c>
      <c r="M95" s="80" t="str">
        <f t="shared" si="35"/>
        <v/>
      </c>
      <c r="N95" s="68" t="str">
        <f>IF(M95="","",IF(D95&lt;=35,LOOKUP(D95,概要と通り!$G$24:$G$59,概要と通り!$J$24:$J$59),LOOKUP(D95,概要と通り!$G$63:$G$118,概要と通り!$J$63:$J$118)))</f>
        <v/>
      </c>
      <c r="O95" s="13" t="str">
        <f t="shared" si="36"/>
        <v/>
      </c>
      <c r="P95" s="13" t="str">
        <f t="shared" si="37"/>
        <v/>
      </c>
      <c r="R95" s="71"/>
      <c r="S95" s="71"/>
      <c r="T95" s="91"/>
      <c r="U95" s="151"/>
      <c r="V95" s="64" t="str">
        <f>IF(U95="","",IF(U95&lt;=135,LOOKUP(U95,概要と通り!$A$24:$A$59,概要と通り!$B$24:$B$59),LOOKUP(U95,概要と通り!$A$63:$A$118,概要と通り!$B$63:$B$118)))</f>
        <v/>
      </c>
      <c r="W95" s="151"/>
      <c r="X95" s="152"/>
      <c r="Y95" s="64" t="str">
        <f t="shared" si="38"/>
        <v/>
      </c>
      <c r="Z95" s="153"/>
      <c r="AA95" s="64" t="str">
        <f t="shared" si="39"/>
        <v/>
      </c>
      <c r="AB95" s="161"/>
      <c r="AC95" s="64" t="str">
        <f t="shared" si="40"/>
        <v/>
      </c>
      <c r="AD95" s="80" t="str">
        <f t="shared" si="41"/>
        <v/>
      </c>
      <c r="AE95" s="68" t="str">
        <f>IF(AD95="","",IF(U95&lt;=135,LOOKUP(U95,概要と通り!$A$24:$A$59,概要と通り!$D$24:$D$59),LOOKUP(U95,概要と通り!$A$63:$A$118,概要と通り!$D$63:$D$118)))</f>
        <v/>
      </c>
      <c r="AF95" s="13" t="str">
        <f t="shared" si="42"/>
        <v/>
      </c>
      <c r="AG95" s="13" t="str">
        <f t="shared" si="43"/>
        <v/>
      </c>
    </row>
    <row r="96" spans="1:33">
      <c r="A96" s="71"/>
      <c r="B96" s="71"/>
      <c r="C96" s="91"/>
      <c r="D96" s="151"/>
      <c r="E96" s="64" t="str">
        <f>IF(D96="","",IF(D96&lt;=35,LOOKUP(D96,概要と通り!$G$24:$G$59,概要と通り!$H$24:$H$59),LOOKUP(D96,概要と通り!$G$63:$G$118,概要と通り!$H$63:$H$118)))</f>
        <v/>
      </c>
      <c r="F96" s="151"/>
      <c r="G96" s="152"/>
      <c r="H96" s="64" t="str">
        <f t="shared" si="32"/>
        <v/>
      </c>
      <c r="I96" s="153"/>
      <c r="J96" s="64" t="str">
        <f t="shared" si="33"/>
        <v/>
      </c>
      <c r="K96" s="154"/>
      <c r="L96" s="64" t="str">
        <f t="shared" si="34"/>
        <v/>
      </c>
      <c r="M96" s="80" t="str">
        <f t="shared" si="35"/>
        <v/>
      </c>
      <c r="N96" s="68" t="str">
        <f>IF(M96="","",IF(D96&lt;=35,LOOKUP(D96,概要と通り!$G$24:$G$59,概要と通り!$J$24:$J$59),LOOKUP(D96,概要と通り!$G$63:$G$118,概要と通り!$J$63:$J$118)))</f>
        <v/>
      </c>
      <c r="O96" s="13" t="str">
        <f t="shared" si="36"/>
        <v/>
      </c>
      <c r="P96" s="13" t="str">
        <f t="shared" si="37"/>
        <v/>
      </c>
      <c r="R96" s="71"/>
      <c r="S96" s="71"/>
      <c r="T96" s="91"/>
      <c r="U96" s="151"/>
      <c r="V96" s="64" t="str">
        <f>IF(U96="","",IF(U96&lt;=135,LOOKUP(U96,概要と通り!$A$24:$A$59,概要と通り!$B$24:$B$59),LOOKUP(U96,概要と通り!$A$63:$A$118,概要と通り!$B$63:$B$118)))</f>
        <v/>
      </c>
      <c r="W96" s="151"/>
      <c r="X96" s="152"/>
      <c r="Y96" s="64" t="str">
        <f t="shared" si="38"/>
        <v/>
      </c>
      <c r="Z96" s="153"/>
      <c r="AA96" s="64" t="str">
        <f t="shared" si="39"/>
        <v/>
      </c>
      <c r="AB96" s="161"/>
      <c r="AC96" s="64" t="str">
        <f t="shared" si="40"/>
        <v/>
      </c>
      <c r="AD96" s="80" t="str">
        <f t="shared" si="41"/>
        <v/>
      </c>
      <c r="AE96" s="68" t="str">
        <f>IF(AD96="","",IF(U96&lt;=135,LOOKUP(U96,概要と通り!$A$24:$A$59,概要と通り!$D$24:$D$59),LOOKUP(U96,概要と通り!$A$63:$A$118,概要と通り!$D$63:$D$118)))</f>
        <v/>
      </c>
      <c r="AF96" s="13" t="str">
        <f t="shared" si="42"/>
        <v/>
      </c>
      <c r="AG96" s="13" t="str">
        <f t="shared" si="43"/>
        <v/>
      </c>
    </row>
    <row r="97" spans="1:33">
      <c r="A97" s="71"/>
      <c r="B97" s="71"/>
      <c r="C97" s="91"/>
      <c r="D97" s="151"/>
      <c r="E97" s="64" t="str">
        <f>IF(D97="","",IF(D97&lt;=35,LOOKUP(D97,概要と通り!$G$24:$G$59,概要と通り!$H$24:$H$59),LOOKUP(D97,概要と通り!$G$63:$G$118,概要と通り!$H$63:$H$118)))</f>
        <v/>
      </c>
      <c r="F97" s="151"/>
      <c r="G97" s="152"/>
      <c r="H97" s="64" t="str">
        <f t="shared" si="32"/>
        <v/>
      </c>
      <c r="I97" s="153"/>
      <c r="J97" s="64" t="str">
        <f t="shared" si="33"/>
        <v/>
      </c>
      <c r="K97" s="154"/>
      <c r="L97" s="64" t="str">
        <f t="shared" si="34"/>
        <v/>
      </c>
      <c r="M97" s="80" t="str">
        <f t="shared" si="35"/>
        <v/>
      </c>
      <c r="N97" s="68" t="str">
        <f>IF(M97="","",IF(D97&lt;=35,LOOKUP(D97,概要と通り!$G$24:$G$59,概要と通り!$J$24:$J$59),LOOKUP(D97,概要と通り!$G$63:$G$118,概要と通り!$J$63:$J$118)))</f>
        <v/>
      </c>
      <c r="O97" s="13" t="str">
        <f t="shared" si="36"/>
        <v/>
      </c>
      <c r="P97" s="13" t="str">
        <f t="shared" si="37"/>
        <v/>
      </c>
      <c r="R97" s="71"/>
      <c r="S97" s="71"/>
      <c r="T97" s="91"/>
      <c r="U97" s="151"/>
      <c r="V97" s="64" t="str">
        <f>IF(U97="","",IF(U97&lt;=135,LOOKUP(U97,概要と通り!$A$24:$A$59,概要と通り!$B$24:$B$59),LOOKUP(U97,概要と通り!$A$63:$A$118,概要と通り!$B$63:$B$118)))</f>
        <v/>
      </c>
      <c r="W97" s="151"/>
      <c r="X97" s="152"/>
      <c r="Y97" s="64" t="str">
        <f t="shared" si="38"/>
        <v/>
      </c>
      <c r="Z97" s="153"/>
      <c r="AA97" s="64" t="str">
        <f t="shared" si="39"/>
        <v/>
      </c>
      <c r="AB97" s="161"/>
      <c r="AC97" s="64" t="str">
        <f t="shared" si="40"/>
        <v/>
      </c>
      <c r="AD97" s="80" t="str">
        <f t="shared" si="41"/>
        <v/>
      </c>
      <c r="AE97" s="68" t="str">
        <f>IF(AD97="","",IF(U97&lt;=135,LOOKUP(U97,概要と通り!$A$24:$A$59,概要と通り!$D$24:$D$59),LOOKUP(U97,概要と通り!$A$63:$A$118,概要と通り!$D$63:$D$118)))</f>
        <v/>
      </c>
      <c r="AF97" s="13" t="str">
        <f t="shared" si="42"/>
        <v/>
      </c>
      <c r="AG97" s="13" t="str">
        <f t="shared" si="43"/>
        <v/>
      </c>
    </row>
    <row r="98" spans="1:33">
      <c r="A98" s="71"/>
      <c r="B98" s="71"/>
      <c r="C98" s="91"/>
      <c r="D98" s="151"/>
      <c r="E98" s="64" t="str">
        <f>IF(D98="","",IF(D98&lt;=35,LOOKUP(D98,概要と通り!$G$24:$G$59,概要と通り!$H$24:$H$59),LOOKUP(D98,概要と通り!$G$63:$G$118,概要と通り!$H$63:$H$118)))</f>
        <v/>
      </c>
      <c r="F98" s="151"/>
      <c r="G98" s="152"/>
      <c r="H98" s="64" t="str">
        <f t="shared" si="32"/>
        <v/>
      </c>
      <c r="I98" s="153"/>
      <c r="J98" s="64" t="str">
        <f t="shared" si="33"/>
        <v/>
      </c>
      <c r="K98" s="154"/>
      <c r="L98" s="64" t="str">
        <f t="shared" si="34"/>
        <v/>
      </c>
      <c r="M98" s="80" t="str">
        <f t="shared" si="35"/>
        <v/>
      </c>
      <c r="N98" s="68" t="str">
        <f>IF(M98="","",IF(D98&lt;=35,LOOKUP(D98,概要と通り!$G$24:$G$59,概要と通り!$J$24:$J$59),LOOKUP(D98,概要と通り!$G$63:$G$118,概要と通り!$J$63:$J$118)))</f>
        <v/>
      </c>
      <c r="O98" s="13" t="str">
        <f t="shared" si="36"/>
        <v/>
      </c>
      <c r="P98" s="13" t="str">
        <f t="shared" si="37"/>
        <v/>
      </c>
      <c r="R98" s="71"/>
      <c r="S98" s="71"/>
      <c r="T98" s="91"/>
      <c r="U98" s="151"/>
      <c r="V98" s="64" t="str">
        <f>IF(U98="","",IF(U98&lt;=135,LOOKUP(U98,概要と通り!$A$24:$A$59,概要と通り!$B$24:$B$59),LOOKUP(U98,概要と通り!$A$63:$A$118,概要と通り!$B$63:$B$118)))</f>
        <v/>
      </c>
      <c r="W98" s="151"/>
      <c r="X98" s="152"/>
      <c r="Y98" s="64" t="str">
        <f t="shared" si="38"/>
        <v/>
      </c>
      <c r="Z98" s="153"/>
      <c r="AA98" s="64" t="str">
        <f t="shared" si="39"/>
        <v/>
      </c>
      <c r="AB98" s="161"/>
      <c r="AC98" s="64" t="str">
        <f t="shared" si="40"/>
        <v/>
      </c>
      <c r="AD98" s="80" t="str">
        <f t="shared" si="41"/>
        <v/>
      </c>
      <c r="AE98" s="68" t="str">
        <f>IF(AD98="","",IF(U98&lt;=135,LOOKUP(U98,概要と通り!$A$24:$A$59,概要と通り!$D$24:$D$59),LOOKUP(U98,概要と通り!$A$63:$A$118,概要と通り!$D$63:$D$118)))</f>
        <v/>
      </c>
      <c r="AF98" s="13" t="str">
        <f t="shared" si="42"/>
        <v/>
      </c>
      <c r="AG98" s="13" t="str">
        <f t="shared" si="43"/>
        <v/>
      </c>
    </row>
    <row r="99" spans="1:33">
      <c r="A99" s="71"/>
      <c r="B99" s="71"/>
      <c r="C99" s="91"/>
      <c r="D99" s="151"/>
      <c r="E99" s="64" t="str">
        <f>IF(D99="","",IF(D99&lt;=35,LOOKUP(D99,概要と通り!$G$24:$G$59,概要と通り!$H$24:$H$59),LOOKUP(D99,概要と通り!$G$63:$G$118,概要と通り!$H$63:$H$118)))</f>
        <v/>
      </c>
      <c r="F99" s="151"/>
      <c r="G99" s="152"/>
      <c r="H99" s="64" t="str">
        <f t="shared" si="32"/>
        <v/>
      </c>
      <c r="I99" s="153"/>
      <c r="J99" s="64" t="str">
        <f t="shared" si="33"/>
        <v/>
      </c>
      <c r="K99" s="154"/>
      <c r="L99" s="64" t="str">
        <f t="shared" si="34"/>
        <v/>
      </c>
      <c r="M99" s="80" t="str">
        <f t="shared" si="35"/>
        <v/>
      </c>
      <c r="N99" s="68" t="str">
        <f>IF(M99="","",IF(D99&lt;=35,LOOKUP(D99,概要と通り!$G$24:$G$59,概要と通り!$J$24:$J$59),LOOKUP(D99,概要と通り!$G$63:$G$118,概要と通り!$J$63:$J$118)))</f>
        <v/>
      </c>
      <c r="O99" s="13" t="str">
        <f t="shared" si="36"/>
        <v/>
      </c>
      <c r="P99" s="13" t="str">
        <f t="shared" si="37"/>
        <v/>
      </c>
      <c r="R99" s="71"/>
      <c r="S99" s="71"/>
      <c r="T99" s="91"/>
      <c r="U99" s="151"/>
      <c r="V99" s="64" t="str">
        <f>IF(U99="","",IF(U99&lt;=135,LOOKUP(U99,概要と通り!$A$24:$A$59,概要と通り!$B$24:$B$59),LOOKUP(U99,概要と通り!$A$63:$A$118,概要と通り!$B$63:$B$118)))</f>
        <v/>
      </c>
      <c r="W99" s="151"/>
      <c r="X99" s="152"/>
      <c r="Y99" s="64" t="str">
        <f t="shared" si="38"/>
        <v/>
      </c>
      <c r="Z99" s="153"/>
      <c r="AA99" s="64" t="str">
        <f t="shared" si="39"/>
        <v/>
      </c>
      <c r="AB99" s="161"/>
      <c r="AC99" s="64" t="str">
        <f t="shared" si="40"/>
        <v/>
      </c>
      <c r="AD99" s="80" t="str">
        <f t="shared" si="41"/>
        <v/>
      </c>
      <c r="AE99" s="68" t="str">
        <f>IF(AD99="","",IF(U99&lt;=135,LOOKUP(U99,概要と通り!$A$24:$A$59,概要と通り!$D$24:$D$59),LOOKUP(U99,概要と通り!$A$63:$A$118,概要と通り!$D$63:$D$118)))</f>
        <v/>
      </c>
      <c r="AF99" s="13" t="str">
        <f t="shared" si="42"/>
        <v/>
      </c>
      <c r="AG99" s="13" t="str">
        <f t="shared" si="43"/>
        <v/>
      </c>
    </row>
    <row r="100" spans="1:33">
      <c r="A100" s="71"/>
      <c r="B100" s="71"/>
      <c r="C100" s="91"/>
      <c r="D100" s="151"/>
      <c r="E100" s="64" t="str">
        <f>IF(D100="","",IF(D100&lt;=35,LOOKUP(D100,概要と通り!$G$24:$G$59,概要と通り!$H$24:$H$59),LOOKUP(D100,概要と通り!$G$63:$G$118,概要と通り!$H$63:$H$118)))</f>
        <v/>
      </c>
      <c r="F100" s="151"/>
      <c r="G100" s="152"/>
      <c r="H100" s="64" t="str">
        <f t="shared" si="32"/>
        <v/>
      </c>
      <c r="I100" s="153"/>
      <c r="J100" s="64" t="str">
        <f t="shared" si="33"/>
        <v/>
      </c>
      <c r="K100" s="154"/>
      <c r="L100" s="64" t="str">
        <f t="shared" si="34"/>
        <v/>
      </c>
      <c r="M100" s="80" t="str">
        <f t="shared" si="35"/>
        <v/>
      </c>
      <c r="N100" s="68" t="str">
        <f>IF(M100="","",IF(D100&lt;=35,LOOKUP(D100,概要と通り!$G$24:$G$59,概要と通り!$J$24:$J$59),LOOKUP(D100,概要と通り!$G$63:$G$118,概要と通り!$J$63:$J$118)))</f>
        <v/>
      </c>
      <c r="O100" s="13" t="str">
        <f t="shared" si="36"/>
        <v/>
      </c>
      <c r="P100" s="13" t="str">
        <f t="shared" si="37"/>
        <v/>
      </c>
      <c r="R100" s="71"/>
      <c r="S100" s="71"/>
      <c r="T100" s="91"/>
      <c r="U100" s="151"/>
      <c r="V100" s="64" t="str">
        <f>IF(U100="","",IF(U100&lt;=135,LOOKUP(U100,概要と通り!$A$24:$A$59,概要と通り!$B$24:$B$59),LOOKUP(U100,概要と通り!$A$63:$A$118,概要と通り!$B$63:$B$118)))</f>
        <v/>
      </c>
      <c r="W100" s="151"/>
      <c r="X100" s="152"/>
      <c r="Y100" s="64" t="str">
        <f t="shared" si="38"/>
        <v/>
      </c>
      <c r="Z100" s="153"/>
      <c r="AA100" s="64" t="str">
        <f t="shared" si="39"/>
        <v/>
      </c>
      <c r="AB100" s="161"/>
      <c r="AC100" s="64" t="str">
        <f t="shared" si="40"/>
        <v/>
      </c>
      <c r="AD100" s="80" t="str">
        <f t="shared" si="41"/>
        <v/>
      </c>
      <c r="AE100" s="68" t="str">
        <f>IF(AD100="","",IF(U100&lt;=135,LOOKUP(U100,概要と通り!$A$24:$A$59,概要と通り!$D$24:$D$59),LOOKUP(U100,概要と通り!$A$63:$A$118,概要と通り!$D$63:$D$118)))</f>
        <v/>
      </c>
      <c r="AF100" s="13" t="str">
        <f t="shared" si="42"/>
        <v/>
      </c>
      <c r="AG100" s="13" t="str">
        <f t="shared" si="43"/>
        <v/>
      </c>
    </row>
    <row r="101" spans="1:33">
      <c r="A101" s="71"/>
      <c r="B101" s="71"/>
      <c r="C101" s="91"/>
      <c r="D101" s="151"/>
      <c r="E101" s="64" t="str">
        <f>IF(D101="","",IF(D101&lt;=35,LOOKUP(D101,概要と通り!$G$24:$G$59,概要と通り!$H$24:$H$59),LOOKUP(D101,概要と通り!$G$63:$G$118,概要と通り!$H$63:$H$118)))</f>
        <v/>
      </c>
      <c r="F101" s="151"/>
      <c r="G101" s="152"/>
      <c r="H101" s="64" t="str">
        <f t="shared" si="32"/>
        <v/>
      </c>
      <c r="I101" s="153"/>
      <c r="J101" s="64" t="str">
        <f t="shared" si="33"/>
        <v/>
      </c>
      <c r="K101" s="154"/>
      <c r="L101" s="64" t="str">
        <f t="shared" si="34"/>
        <v/>
      </c>
      <c r="M101" s="80" t="str">
        <f t="shared" si="35"/>
        <v/>
      </c>
      <c r="N101" s="68" t="str">
        <f>IF(M101="","",IF(D101&lt;=35,LOOKUP(D101,概要と通り!$G$24:$G$59,概要と通り!$J$24:$J$59),LOOKUP(D101,概要と通り!$G$63:$G$118,概要と通り!$J$63:$J$118)))</f>
        <v/>
      </c>
      <c r="O101" s="13" t="str">
        <f t="shared" si="36"/>
        <v/>
      </c>
      <c r="P101" s="13" t="str">
        <f t="shared" si="37"/>
        <v/>
      </c>
      <c r="R101" s="71"/>
      <c r="S101" s="71"/>
      <c r="T101" s="91"/>
      <c r="U101" s="151"/>
      <c r="V101" s="64" t="str">
        <f>IF(U101="","",IF(U101&lt;=135,LOOKUP(U101,概要と通り!$A$24:$A$59,概要と通り!$B$24:$B$59),LOOKUP(U101,概要と通り!$A$63:$A$118,概要と通り!$B$63:$B$118)))</f>
        <v/>
      </c>
      <c r="W101" s="151"/>
      <c r="X101" s="152"/>
      <c r="Y101" s="64" t="str">
        <f t="shared" si="38"/>
        <v/>
      </c>
      <c r="Z101" s="153"/>
      <c r="AA101" s="64" t="str">
        <f t="shared" si="39"/>
        <v/>
      </c>
      <c r="AB101" s="161"/>
      <c r="AC101" s="64" t="str">
        <f t="shared" si="40"/>
        <v/>
      </c>
      <c r="AD101" s="80" t="str">
        <f t="shared" si="41"/>
        <v/>
      </c>
      <c r="AE101" s="68" t="str">
        <f>IF(AD101="","",IF(U101&lt;=135,LOOKUP(U101,概要と通り!$A$24:$A$59,概要と通り!$D$24:$D$59),LOOKUP(U101,概要と通り!$A$63:$A$118,概要と通り!$D$63:$D$118)))</f>
        <v/>
      </c>
      <c r="AF101" s="13" t="str">
        <f t="shared" si="42"/>
        <v/>
      </c>
      <c r="AG101" s="13" t="str">
        <f t="shared" si="43"/>
        <v/>
      </c>
    </row>
    <row r="102" spans="1:33">
      <c r="A102" s="71"/>
      <c r="B102" s="71"/>
      <c r="C102" s="91"/>
      <c r="D102" s="151"/>
      <c r="E102" s="64" t="str">
        <f>IF(D102="","",IF(D102&lt;=35,LOOKUP(D102,概要と通り!$G$24:$G$59,概要と通り!$H$24:$H$59),LOOKUP(D102,概要と通り!$G$63:$G$118,概要と通り!$H$63:$H$118)))</f>
        <v/>
      </c>
      <c r="F102" s="151"/>
      <c r="G102" s="152"/>
      <c r="H102" s="64" t="str">
        <f t="shared" si="32"/>
        <v/>
      </c>
      <c r="I102" s="153"/>
      <c r="J102" s="64" t="str">
        <f t="shared" si="33"/>
        <v/>
      </c>
      <c r="K102" s="154"/>
      <c r="L102" s="64" t="str">
        <f t="shared" si="34"/>
        <v/>
      </c>
      <c r="M102" s="80" t="str">
        <f t="shared" si="35"/>
        <v/>
      </c>
      <c r="N102" s="68" t="str">
        <f>IF(M102="","",IF(D102&lt;=35,LOOKUP(D102,概要と通り!$G$24:$G$59,概要と通り!$J$24:$J$59),LOOKUP(D102,概要と通り!$G$63:$G$118,概要と通り!$J$63:$J$118)))</f>
        <v/>
      </c>
      <c r="O102" s="13" t="str">
        <f t="shared" si="36"/>
        <v/>
      </c>
      <c r="P102" s="13" t="str">
        <f t="shared" si="37"/>
        <v/>
      </c>
      <c r="R102" s="71"/>
      <c r="S102" s="71"/>
      <c r="T102" s="91"/>
      <c r="U102" s="151"/>
      <c r="V102" s="64" t="str">
        <f>IF(U102="","",IF(U102&lt;=135,LOOKUP(U102,概要と通り!$A$24:$A$59,概要と通り!$B$24:$B$59),LOOKUP(U102,概要と通り!$A$63:$A$118,概要と通り!$B$63:$B$118)))</f>
        <v/>
      </c>
      <c r="W102" s="151"/>
      <c r="X102" s="152"/>
      <c r="Y102" s="64" t="str">
        <f t="shared" si="38"/>
        <v/>
      </c>
      <c r="Z102" s="153"/>
      <c r="AA102" s="64" t="str">
        <f t="shared" si="39"/>
        <v/>
      </c>
      <c r="AB102" s="161"/>
      <c r="AC102" s="64" t="str">
        <f t="shared" si="40"/>
        <v/>
      </c>
      <c r="AD102" s="80" t="str">
        <f t="shared" si="41"/>
        <v/>
      </c>
      <c r="AE102" s="68" t="str">
        <f>IF(AD102="","",IF(U102&lt;=135,LOOKUP(U102,概要と通り!$A$24:$A$59,概要と通り!$D$24:$D$59),LOOKUP(U102,概要と通り!$A$63:$A$118,概要と通り!$D$63:$D$118)))</f>
        <v/>
      </c>
      <c r="AF102" s="13" t="str">
        <f t="shared" si="42"/>
        <v/>
      </c>
      <c r="AG102" s="13" t="str">
        <f t="shared" si="43"/>
        <v/>
      </c>
    </row>
    <row r="103" spans="1:33">
      <c r="A103" s="71"/>
      <c r="B103" s="71"/>
      <c r="C103" s="91"/>
      <c r="D103" s="151"/>
      <c r="E103" s="64" t="str">
        <f>IF(D103="","",IF(D103&lt;=35,LOOKUP(D103,概要と通り!$G$24:$G$59,概要と通り!$H$24:$H$59),LOOKUP(D103,概要と通り!$G$63:$G$118,概要と通り!$H$63:$H$118)))</f>
        <v/>
      </c>
      <c r="F103" s="151"/>
      <c r="G103" s="152"/>
      <c r="H103" s="64" t="str">
        <f t="shared" si="32"/>
        <v/>
      </c>
      <c r="I103" s="153"/>
      <c r="J103" s="64" t="str">
        <f t="shared" si="33"/>
        <v/>
      </c>
      <c r="K103" s="154"/>
      <c r="L103" s="64" t="str">
        <f t="shared" si="34"/>
        <v/>
      </c>
      <c r="M103" s="80" t="str">
        <f t="shared" si="35"/>
        <v/>
      </c>
      <c r="N103" s="68" t="str">
        <f>IF(M103="","",IF(D103&lt;=35,LOOKUP(D103,概要と通り!$G$24:$G$59,概要と通り!$J$24:$J$59),LOOKUP(D103,概要と通り!$G$63:$G$118,概要と通り!$J$63:$J$118)))</f>
        <v/>
      </c>
      <c r="O103" s="13" t="str">
        <f t="shared" si="36"/>
        <v/>
      </c>
      <c r="P103" s="13" t="str">
        <f t="shared" si="37"/>
        <v/>
      </c>
      <c r="R103" s="71"/>
      <c r="S103" s="71"/>
      <c r="T103" s="91"/>
      <c r="U103" s="151"/>
      <c r="V103" s="64" t="str">
        <f>IF(U103="","",IF(U103&lt;=135,LOOKUP(U103,概要と通り!$A$24:$A$59,概要と通り!$B$24:$B$59),LOOKUP(U103,概要と通り!$A$63:$A$118,概要と通り!$B$63:$B$118)))</f>
        <v/>
      </c>
      <c r="W103" s="151"/>
      <c r="X103" s="152"/>
      <c r="Y103" s="64" t="str">
        <f t="shared" si="38"/>
        <v/>
      </c>
      <c r="Z103" s="153"/>
      <c r="AA103" s="64" t="str">
        <f t="shared" si="39"/>
        <v/>
      </c>
      <c r="AB103" s="161"/>
      <c r="AC103" s="64" t="str">
        <f t="shared" si="40"/>
        <v/>
      </c>
      <c r="AD103" s="80" t="str">
        <f t="shared" si="41"/>
        <v/>
      </c>
      <c r="AE103" s="68" t="str">
        <f>IF(AD103="","",IF(U103&lt;=135,LOOKUP(U103,概要と通り!$A$24:$A$59,概要と通り!$D$24:$D$59),LOOKUP(U103,概要と通り!$A$63:$A$118,概要と通り!$D$63:$D$118)))</f>
        <v/>
      </c>
      <c r="AF103" s="13" t="str">
        <f t="shared" si="42"/>
        <v/>
      </c>
      <c r="AG103" s="13" t="str">
        <f t="shared" si="43"/>
        <v/>
      </c>
    </row>
    <row r="104" spans="1:33">
      <c r="A104" s="71"/>
      <c r="B104" s="71"/>
      <c r="C104" s="91"/>
      <c r="D104" s="151"/>
      <c r="E104" s="64" t="str">
        <f>IF(D104="","",IF(D104&lt;=35,LOOKUP(D104,概要と通り!$G$24:$G$59,概要と通り!$H$24:$H$59),LOOKUP(D104,概要と通り!$G$63:$G$118,概要と通り!$H$63:$H$118)))</f>
        <v/>
      </c>
      <c r="F104" s="151"/>
      <c r="G104" s="152"/>
      <c r="H104" s="64" t="str">
        <f t="shared" si="32"/>
        <v/>
      </c>
      <c r="I104" s="153"/>
      <c r="J104" s="64" t="str">
        <f t="shared" si="33"/>
        <v/>
      </c>
      <c r="K104" s="154"/>
      <c r="L104" s="64" t="str">
        <f t="shared" si="34"/>
        <v/>
      </c>
      <c r="M104" s="80" t="str">
        <f t="shared" si="35"/>
        <v/>
      </c>
      <c r="N104" s="68" t="str">
        <f>IF(M104="","",IF(D104&lt;=35,LOOKUP(D104,概要と通り!$G$24:$G$59,概要と通り!$J$24:$J$59),LOOKUP(D104,概要と通り!$G$63:$G$118,概要と通り!$J$63:$J$118)))</f>
        <v/>
      </c>
      <c r="O104" s="13" t="str">
        <f t="shared" si="36"/>
        <v/>
      </c>
      <c r="P104" s="13" t="str">
        <f t="shared" si="37"/>
        <v/>
      </c>
      <c r="R104" s="71"/>
      <c r="S104" s="71"/>
      <c r="T104" s="91"/>
      <c r="U104" s="151"/>
      <c r="V104" s="64" t="str">
        <f>IF(U104="","",IF(U104&lt;=135,LOOKUP(U104,概要と通り!$A$24:$A$59,概要と通り!$B$24:$B$59),LOOKUP(U104,概要と通り!$A$63:$A$118,概要と通り!$B$63:$B$118)))</f>
        <v/>
      </c>
      <c r="W104" s="151"/>
      <c r="X104" s="152"/>
      <c r="Y104" s="64" t="str">
        <f t="shared" si="38"/>
        <v/>
      </c>
      <c r="Z104" s="153"/>
      <c r="AA104" s="64" t="str">
        <f t="shared" si="39"/>
        <v/>
      </c>
      <c r="AB104" s="161"/>
      <c r="AC104" s="64" t="str">
        <f t="shared" si="40"/>
        <v/>
      </c>
      <c r="AD104" s="80" t="str">
        <f t="shared" si="41"/>
        <v/>
      </c>
      <c r="AE104" s="68" t="str">
        <f>IF(AD104="","",IF(U104&lt;=135,LOOKUP(U104,概要と通り!$A$24:$A$59,概要と通り!$D$24:$D$59),LOOKUP(U104,概要と通り!$A$63:$A$118,概要と通り!$D$63:$D$118)))</f>
        <v/>
      </c>
      <c r="AF104" s="13" t="str">
        <f t="shared" si="42"/>
        <v/>
      </c>
      <c r="AG104" s="13" t="str">
        <f t="shared" si="43"/>
        <v/>
      </c>
    </row>
    <row r="105" spans="1:33">
      <c r="A105" s="71"/>
      <c r="B105" s="71"/>
      <c r="C105" s="91"/>
      <c r="D105" s="151"/>
      <c r="E105" s="64" t="str">
        <f>IF(D105="","",IF(D105&lt;=35,LOOKUP(D105,概要と通り!$G$24:$G$59,概要と通り!$H$24:$H$59),LOOKUP(D105,概要と通り!$G$63:$G$118,概要と通り!$H$63:$H$118)))</f>
        <v/>
      </c>
      <c r="F105" s="151"/>
      <c r="G105" s="152"/>
      <c r="H105" s="64" t="str">
        <f t="shared" si="32"/>
        <v/>
      </c>
      <c r="I105" s="153"/>
      <c r="J105" s="64" t="str">
        <f t="shared" si="33"/>
        <v/>
      </c>
      <c r="K105" s="154"/>
      <c r="L105" s="64" t="str">
        <f t="shared" si="34"/>
        <v/>
      </c>
      <c r="M105" s="80" t="str">
        <f t="shared" si="35"/>
        <v/>
      </c>
      <c r="N105" s="68" t="str">
        <f>IF(M105="","",IF(D105&lt;=35,LOOKUP(D105,概要と通り!$G$24:$G$59,概要と通り!$J$24:$J$59),LOOKUP(D105,概要と通り!$G$63:$G$118,概要と通り!$J$63:$J$118)))</f>
        <v/>
      </c>
      <c r="O105" s="13" t="str">
        <f t="shared" si="36"/>
        <v/>
      </c>
      <c r="P105" s="13" t="str">
        <f t="shared" si="37"/>
        <v/>
      </c>
      <c r="R105" s="71"/>
      <c r="S105" s="71"/>
      <c r="T105" s="91"/>
      <c r="U105" s="151"/>
      <c r="V105" s="64" t="str">
        <f>IF(U105="","",IF(U105&lt;=135,LOOKUP(U105,概要と通り!$A$24:$A$59,概要と通り!$B$24:$B$59),LOOKUP(U105,概要と通り!$A$63:$A$118,概要と通り!$B$63:$B$118)))</f>
        <v/>
      </c>
      <c r="W105" s="151"/>
      <c r="X105" s="152"/>
      <c r="Y105" s="64" t="str">
        <f t="shared" si="38"/>
        <v/>
      </c>
      <c r="Z105" s="153"/>
      <c r="AA105" s="64" t="str">
        <f t="shared" si="39"/>
        <v/>
      </c>
      <c r="AB105" s="161"/>
      <c r="AC105" s="64" t="str">
        <f t="shared" si="40"/>
        <v/>
      </c>
      <c r="AD105" s="80" t="str">
        <f t="shared" si="41"/>
        <v/>
      </c>
      <c r="AE105" s="68" t="str">
        <f>IF(AD105="","",IF(U105&lt;=135,LOOKUP(U105,概要と通り!$A$24:$A$59,概要と通り!$D$24:$D$59),LOOKUP(U105,概要と通り!$A$63:$A$118,概要と通り!$D$63:$D$118)))</f>
        <v/>
      </c>
      <c r="AF105" s="13" t="str">
        <f t="shared" si="42"/>
        <v/>
      </c>
      <c r="AG105" s="13" t="str">
        <f t="shared" si="43"/>
        <v/>
      </c>
    </row>
    <row r="106" spans="1:33">
      <c r="A106" s="71"/>
      <c r="B106" s="71"/>
      <c r="C106" s="91"/>
      <c r="D106" s="151"/>
      <c r="E106" s="64" t="str">
        <f>IF(D106="","",IF(D106&lt;=35,LOOKUP(D106,概要と通り!$G$24:$G$59,概要と通り!$H$24:$H$59),LOOKUP(D106,概要と通り!$G$63:$G$118,概要と通り!$H$63:$H$118)))</f>
        <v/>
      </c>
      <c r="F106" s="151"/>
      <c r="G106" s="152"/>
      <c r="H106" s="64" t="str">
        <f t="shared" si="32"/>
        <v/>
      </c>
      <c r="I106" s="153"/>
      <c r="J106" s="64" t="str">
        <f t="shared" si="33"/>
        <v/>
      </c>
      <c r="K106" s="154"/>
      <c r="L106" s="64" t="str">
        <f t="shared" si="34"/>
        <v/>
      </c>
      <c r="M106" s="80" t="str">
        <f t="shared" si="35"/>
        <v/>
      </c>
      <c r="N106" s="68" t="str">
        <f>IF(M106="","",IF(D106&lt;=35,LOOKUP(D106,概要と通り!$G$24:$G$59,概要と通り!$J$24:$J$59),LOOKUP(D106,概要と通り!$G$63:$G$118,概要と通り!$J$63:$J$118)))</f>
        <v/>
      </c>
      <c r="O106" s="13" t="str">
        <f t="shared" si="36"/>
        <v/>
      </c>
      <c r="P106" s="13" t="str">
        <f t="shared" si="37"/>
        <v/>
      </c>
      <c r="R106" s="71"/>
      <c r="S106" s="71"/>
      <c r="T106" s="91"/>
      <c r="U106" s="151"/>
      <c r="V106" s="64" t="str">
        <f>IF(U106="","",IF(U106&lt;=135,LOOKUP(U106,概要と通り!$A$24:$A$59,概要と通り!$B$24:$B$59),LOOKUP(U106,概要と通り!$A$63:$A$118,概要と通り!$B$63:$B$118)))</f>
        <v/>
      </c>
      <c r="W106" s="151"/>
      <c r="X106" s="152"/>
      <c r="Y106" s="64" t="str">
        <f t="shared" si="38"/>
        <v/>
      </c>
      <c r="Z106" s="153"/>
      <c r="AA106" s="64" t="str">
        <f t="shared" si="39"/>
        <v/>
      </c>
      <c r="AB106" s="161"/>
      <c r="AC106" s="64" t="str">
        <f t="shared" si="40"/>
        <v/>
      </c>
      <c r="AD106" s="80" t="str">
        <f t="shared" si="41"/>
        <v/>
      </c>
      <c r="AE106" s="68" t="str">
        <f>IF(AD106="","",IF(U106&lt;=135,LOOKUP(U106,概要と通り!$A$24:$A$59,概要と通り!$D$24:$D$59),LOOKUP(U106,概要と通り!$A$63:$A$118,概要と通り!$D$63:$D$118)))</f>
        <v/>
      </c>
      <c r="AF106" s="13" t="str">
        <f t="shared" si="42"/>
        <v/>
      </c>
      <c r="AG106" s="13" t="str">
        <f t="shared" si="43"/>
        <v/>
      </c>
    </row>
    <row r="107" spans="1:33">
      <c r="A107" s="71"/>
      <c r="B107" s="71"/>
      <c r="C107" s="91"/>
      <c r="D107" s="151"/>
      <c r="E107" s="64" t="str">
        <f>IF(D107="","",IF(D107&lt;=35,LOOKUP(D107,概要と通り!$G$24:$G$59,概要と通り!$H$24:$H$59),LOOKUP(D107,概要と通り!$G$63:$G$118,概要と通り!$H$63:$H$118)))</f>
        <v/>
      </c>
      <c r="F107" s="151"/>
      <c r="G107" s="152"/>
      <c r="H107" s="64" t="str">
        <f t="shared" si="32"/>
        <v/>
      </c>
      <c r="I107" s="153"/>
      <c r="J107" s="64" t="str">
        <f t="shared" si="33"/>
        <v/>
      </c>
      <c r="K107" s="154"/>
      <c r="L107" s="64" t="str">
        <f t="shared" si="34"/>
        <v/>
      </c>
      <c r="M107" s="80" t="str">
        <f t="shared" si="35"/>
        <v/>
      </c>
      <c r="N107" s="68" t="str">
        <f>IF(M107="","",IF(D107&lt;=35,LOOKUP(D107,概要と通り!$G$24:$G$59,概要と通り!$J$24:$J$59),LOOKUP(D107,概要と通り!$G$63:$G$118,概要と通り!$J$63:$J$118)))</f>
        <v/>
      </c>
      <c r="O107" s="13" t="str">
        <f t="shared" si="36"/>
        <v/>
      </c>
      <c r="P107" s="13" t="str">
        <f t="shared" si="37"/>
        <v/>
      </c>
      <c r="R107" s="71"/>
      <c r="S107" s="71"/>
      <c r="T107" s="91"/>
      <c r="U107" s="151"/>
      <c r="V107" s="64" t="str">
        <f>IF(U107="","",IF(U107&lt;=135,LOOKUP(U107,概要と通り!$A$24:$A$59,概要と通り!$B$24:$B$59),LOOKUP(U107,概要と通り!$A$63:$A$118,概要と通り!$B$63:$B$118)))</f>
        <v/>
      </c>
      <c r="W107" s="151"/>
      <c r="X107" s="152"/>
      <c r="Y107" s="64" t="str">
        <f t="shared" si="38"/>
        <v/>
      </c>
      <c r="Z107" s="153"/>
      <c r="AA107" s="64" t="str">
        <f t="shared" si="39"/>
        <v/>
      </c>
      <c r="AB107" s="161"/>
      <c r="AC107" s="64" t="str">
        <f t="shared" si="40"/>
        <v/>
      </c>
      <c r="AD107" s="80" t="str">
        <f t="shared" si="41"/>
        <v/>
      </c>
      <c r="AE107" s="68" t="str">
        <f>IF(AD107="","",IF(U107&lt;=135,LOOKUP(U107,概要と通り!$A$24:$A$59,概要と通り!$D$24:$D$59),LOOKUP(U107,概要と通り!$A$63:$A$118,概要と通り!$D$63:$D$118)))</f>
        <v/>
      </c>
      <c r="AF107" s="13" t="str">
        <f t="shared" si="42"/>
        <v/>
      </c>
      <c r="AG107" s="13" t="str">
        <f t="shared" si="43"/>
        <v/>
      </c>
    </row>
    <row r="108" spans="1:33">
      <c r="A108" s="71"/>
      <c r="B108" s="71"/>
      <c r="C108" s="91"/>
      <c r="D108" s="151"/>
      <c r="E108" s="64" t="str">
        <f>IF(D108="","",IF(D108&lt;=35,LOOKUP(D108,概要と通り!$G$24:$G$59,概要と通り!$H$24:$H$59),LOOKUP(D108,概要と通り!$G$63:$G$118,概要と通り!$H$63:$H$118)))</f>
        <v/>
      </c>
      <c r="F108" s="151"/>
      <c r="G108" s="152"/>
      <c r="H108" s="64" t="str">
        <f t="shared" si="32"/>
        <v/>
      </c>
      <c r="I108" s="153"/>
      <c r="J108" s="64" t="str">
        <f t="shared" si="33"/>
        <v/>
      </c>
      <c r="K108" s="154"/>
      <c r="L108" s="64" t="str">
        <f t="shared" si="34"/>
        <v/>
      </c>
      <c r="M108" s="80" t="str">
        <f t="shared" si="35"/>
        <v/>
      </c>
      <c r="N108" s="68" t="str">
        <f>IF(M108="","",IF(D108&lt;=35,LOOKUP(D108,概要と通り!$G$24:$G$59,概要と通り!$J$24:$J$59),LOOKUP(D108,概要と通り!$G$63:$G$118,概要と通り!$J$63:$J$118)))</f>
        <v/>
      </c>
      <c r="O108" s="13" t="str">
        <f t="shared" si="36"/>
        <v/>
      </c>
      <c r="P108" s="13" t="str">
        <f t="shared" si="37"/>
        <v/>
      </c>
      <c r="R108" s="71"/>
      <c r="S108" s="71"/>
      <c r="T108" s="91"/>
      <c r="U108" s="151"/>
      <c r="V108" s="64" t="str">
        <f>IF(U108="","",IF(U108&lt;=135,LOOKUP(U108,概要と通り!$A$24:$A$59,概要と通り!$B$24:$B$59),LOOKUP(U108,概要と通り!$A$63:$A$118,概要と通り!$B$63:$B$118)))</f>
        <v/>
      </c>
      <c r="W108" s="151"/>
      <c r="X108" s="152"/>
      <c r="Y108" s="64" t="str">
        <f t="shared" si="38"/>
        <v/>
      </c>
      <c r="Z108" s="153"/>
      <c r="AA108" s="64" t="str">
        <f t="shared" si="39"/>
        <v/>
      </c>
      <c r="AB108" s="161"/>
      <c r="AC108" s="64" t="str">
        <f t="shared" si="40"/>
        <v/>
      </c>
      <c r="AD108" s="80" t="str">
        <f t="shared" si="41"/>
        <v/>
      </c>
      <c r="AE108" s="68" t="str">
        <f>IF(AD108="","",IF(U108&lt;=135,LOOKUP(U108,概要と通り!$A$24:$A$59,概要と通り!$D$24:$D$59),LOOKUP(U108,概要と通り!$A$63:$A$118,概要と通り!$D$63:$D$118)))</f>
        <v/>
      </c>
      <c r="AF108" s="13" t="str">
        <f t="shared" si="42"/>
        <v/>
      </c>
      <c r="AG108" s="13" t="str">
        <f t="shared" si="43"/>
        <v/>
      </c>
    </row>
    <row r="109" spans="1:33">
      <c r="A109" s="71"/>
      <c r="B109" s="71"/>
      <c r="C109" s="91"/>
      <c r="D109" s="151"/>
      <c r="E109" s="64" t="str">
        <f>IF(D109="","",IF(D109&lt;=35,LOOKUP(D109,概要と通り!$G$24:$G$59,概要と通り!$H$24:$H$59),LOOKUP(D109,概要と通り!$G$63:$G$118,概要と通り!$H$63:$H$118)))</f>
        <v/>
      </c>
      <c r="F109" s="151"/>
      <c r="G109" s="152"/>
      <c r="H109" s="64" t="str">
        <f t="shared" si="32"/>
        <v/>
      </c>
      <c r="I109" s="153"/>
      <c r="J109" s="64" t="str">
        <f t="shared" si="33"/>
        <v/>
      </c>
      <c r="K109" s="154"/>
      <c r="L109" s="64" t="str">
        <f t="shared" si="34"/>
        <v/>
      </c>
      <c r="M109" s="80" t="str">
        <f t="shared" si="35"/>
        <v/>
      </c>
      <c r="N109" s="68" t="str">
        <f>IF(M109="","",IF(D109&lt;=35,LOOKUP(D109,概要と通り!$G$24:$G$59,概要と通り!$J$24:$J$59),LOOKUP(D109,概要と通り!$G$63:$G$118,概要と通り!$J$63:$J$118)))</f>
        <v/>
      </c>
      <c r="O109" s="13" t="str">
        <f t="shared" si="36"/>
        <v/>
      </c>
      <c r="P109" s="13" t="str">
        <f t="shared" si="37"/>
        <v/>
      </c>
      <c r="R109" s="71"/>
      <c r="S109" s="71"/>
      <c r="T109" s="91"/>
      <c r="U109" s="151"/>
      <c r="V109" s="64" t="str">
        <f>IF(U109="","",IF(U109&lt;=135,LOOKUP(U109,概要と通り!$A$24:$A$59,概要と通り!$B$24:$B$59),LOOKUP(U109,概要と通り!$A$63:$A$118,概要と通り!$B$63:$B$118)))</f>
        <v/>
      </c>
      <c r="W109" s="151"/>
      <c r="X109" s="152"/>
      <c r="Y109" s="64" t="str">
        <f t="shared" si="38"/>
        <v/>
      </c>
      <c r="Z109" s="153"/>
      <c r="AA109" s="64" t="str">
        <f t="shared" si="39"/>
        <v/>
      </c>
      <c r="AB109" s="161"/>
      <c r="AC109" s="64" t="str">
        <f t="shared" si="40"/>
        <v/>
      </c>
      <c r="AD109" s="80" t="str">
        <f t="shared" si="41"/>
        <v/>
      </c>
      <c r="AE109" s="68" t="str">
        <f>IF(AD109="","",IF(U109&lt;=135,LOOKUP(U109,概要と通り!$A$24:$A$59,概要と通り!$D$24:$D$59),LOOKUP(U109,概要と通り!$A$63:$A$118,概要と通り!$D$63:$D$118)))</f>
        <v/>
      </c>
      <c r="AF109" s="13" t="str">
        <f t="shared" si="42"/>
        <v/>
      </c>
      <c r="AG109" s="13" t="str">
        <f t="shared" si="43"/>
        <v/>
      </c>
    </row>
    <row r="110" spans="1:33">
      <c r="A110" s="71"/>
      <c r="B110" s="71"/>
      <c r="C110" s="91"/>
      <c r="D110" s="151"/>
      <c r="E110" s="64" t="str">
        <f>IF(D110="","",IF(D110&lt;=35,LOOKUP(D110,概要と通り!$G$24:$G$59,概要と通り!$H$24:$H$59),LOOKUP(D110,概要と通り!$G$63:$G$118,概要と通り!$H$63:$H$118)))</f>
        <v/>
      </c>
      <c r="F110" s="151"/>
      <c r="G110" s="152"/>
      <c r="H110" s="64" t="str">
        <f t="shared" si="32"/>
        <v/>
      </c>
      <c r="I110" s="153"/>
      <c r="J110" s="64" t="str">
        <f t="shared" si="33"/>
        <v/>
      </c>
      <c r="K110" s="154"/>
      <c r="L110" s="64" t="str">
        <f t="shared" si="34"/>
        <v/>
      </c>
      <c r="M110" s="80" t="str">
        <f t="shared" si="35"/>
        <v/>
      </c>
      <c r="N110" s="68" t="str">
        <f>IF(M110="","",IF(D110&lt;=35,LOOKUP(D110,概要と通り!$G$24:$G$59,概要と通り!$J$24:$J$59),LOOKUP(D110,概要と通り!$G$63:$G$118,概要と通り!$J$63:$J$118)))</f>
        <v/>
      </c>
      <c r="O110" s="13" t="str">
        <f t="shared" si="36"/>
        <v/>
      </c>
      <c r="P110" s="13" t="str">
        <f t="shared" si="37"/>
        <v/>
      </c>
      <c r="R110" s="71"/>
      <c r="S110" s="71"/>
      <c r="T110" s="91"/>
      <c r="U110" s="151"/>
      <c r="V110" s="64" t="str">
        <f>IF(U110="","",IF(U110&lt;=135,LOOKUP(U110,概要と通り!$A$24:$A$59,概要と通り!$B$24:$B$59),LOOKUP(U110,概要と通り!$A$63:$A$118,概要と通り!$B$63:$B$118)))</f>
        <v/>
      </c>
      <c r="W110" s="151"/>
      <c r="X110" s="152"/>
      <c r="Y110" s="64" t="str">
        <f t="shared" si="38"/>
        <v/>
      </c>
      <c r="Z110" s="153"/>
      <c r="AA110" s="64" t="str">
        <f t="shared" si="39"/>
        <v/>
      </c>
      <c r="AB110" s="161"/>
      <c r="AC110" s="64" t="str">
        <f t="shared" si="40"/>
        <v/>
      </c>
      <c r="AD110" s="80" t="str">
        <f t="shared" si="41"/>
        <v/>
      </c>
      <c r="AE110" s="68" t="str">
        <f>IF(AD110="","",IF(U110&lt;=135,LOOKUP(U110,概要と通り!$A$24:$A$59,概要と通り!$D$24:$D$59),LOOKUP(U110,概要と通り!$A$63:$A$118,概要と通り!$D$63:$D$118)))</f>
        <v/>
      </c>
      <c r="AF110" s="13" t="str">
        <f t="shared" si="42"/>
        <v/>
      </c>
      <c r="AG110" s="13" t="str">
        <f t="shared" si="43"/>
        <v/>
      </c>
    </row>
    <row r="111" spans="1:33">
      <c r="A111" s="71"/>
      <c r="B111" s="71"/>
      <c r="C111" s="91"/>
      <c r="D111" s="151"/>
      <c r="E111" s="64" t="str">
        <f>IF(D111="","",IF(D111&lt;=35,LOOKUP(D111,概要と通り!$G$24:$G$59,概要と通り!$H$24:$H$59),LOOKUP(D111,概要と通り!$G$63:$G$118,概要と通り!$H$63:$H$118)))</f>
        <v/>
      </c>
      <c r="F111" s="151"/>
      <c r="G111" s="152"/>
      <c r="H111" s="64" t="str">
        <f t="shared" si="32"/>
        <v/>
      </c>
      <c r="I111" s="153"/>
      <c r="J111" s="64" t="str">
        <f t="shared" si="33"/>
        <v/>
      </c>
      <c r="K111" s="154"/>
      <c r="L111" s="64" t="str">
        <f t="shared" si="34"/>
        <v/>
      </c>
      <c r="M111" s="80" t="str">
        <f t="shared" si="35"/>
        <v/>
      </c>
      <c r="N111" s="68" t="str">
        <f>IF(M111="","",IF(D111&lt;=35,LOOKUP(D111,概要と通り!$G$24:$G$59,概要と通り!$J$24:$J$59),LOOKUP(D111,概要と通り!$G$63:$G$118,概要と通り!$J$63:$J$118)))</f>
        <v/>
      </c>
      <c r="O111" s="13" t="str">
        <f t="shared" si="36"/>
        <v/>
      </c>
      <c r="P111" s="13" t="str">
        <f t="shared" si="37"/>
        <v/>
      </c>
      <c r="R111" s="71"/>
      <c r="S111" s="71"/>
      <c r="T111" s="91"/>
      <c r="U111" s="151"/>
      <c r="V111" s="64" t="str">
        <f>IF(U111="","",IF(U111&lt;=135,LOOKUP(U111,概要と通り!$A$24:$A$59,概要と通り!$B$24:$B$59),LOOKUP(U111,概要と通り!$A$63:$A$118,概要と通り!$B$63:$B$118)))</f>
        <v/>
      </c>
      <c r="W111" s="151"/>
      <c r="X111" s="152"/>
      <c r="Y111" s="64" t="str">
        <f t="shared" si="38"/>
        <v/>
      </c>
      <c r="Z111" s="153"/>
      <c r="AA111" s="64" t="str">
        <f t="shared" si="39"/>
        <v/>
      </c>
      <c r="AB111" s="161"/>
      <c r="AC111" s="64" t="str">
        <f t="shared" si="40"/>
        <v/>
      </c>
      <c r="AD111" s="80" t="str">
        <f t="shared" si="41"/>
        <v/>
      </c>
      <c r="AE111" s="68" t="str">
        <f>IF(AD111="","",IF(U111&lt;=135,LOOKUP(U111,概要と通り!$A$24:$A$59,概要と通り!$D$24:$D$59),LOOKUP(U111,概要と通り!$A$63:$A$118,概要と通り!$D$63:$D$118)))</f>
        <v/>
      </c>
      <c r="AF111" s="13" t="str">
        <f t="shared" si="42"/>
        <v/>
      </c>
      <c r="AG111" s="13" t="str">
        <f t="shared" si="43"/>
        <v/>
      </c>
    </row>
    <row r="112" spans="1:33">
      <c r="A112" s="71"/>
      <c r="B112" s="71"/>
      <c r="C112" s="91"/>
      <c r="D112" s="151"/>
      <c r="E112" s="64" t="str">
        <f>IF(D112="","",IF(D112&lt;=35,LOOKUP(D112,概要と通り!$G$24:$G$59,概要と通り!$H$24:$H$59),LOOKUP(D112,概要と通り!$G$63:$G$118,概要と通り!$H$63:$H$118)))</f>
        <v/>
      </c>
      <c r="F112" s="151"/>
      <c r="G112" s="152"/>
      <c r="H112" s="64" t="str">
        <f t="shared" si="32"/>
        <v/>
      </c>
      <c r="I112" s="153"/>
      <c r="J112" s="64" t="str">
        <f t="shared" si="33"/>
        <v/>
      </c>
      <c r="K112" s="154"/>
      <c r="L112" s="64" t="str">
        <f t="shared" si="34"/>
        <v/>
      </c>
      <c r="M112" s="80" t="str">
        <f t="shared" si="35"/>
        <v/>
      </c>
      <c r="N112" s="68" t="str">
        <f>IF(M112="","",IF(D112&lt;=35,LOOKUP(D112,概要と通り!$G$24:$G$59,概要と通り!$J$24:$J$59),LOOKUP(D112,概要と通り!$G$63:$G$118,概要と通り!$J$63:$J$118)))</f>
        <v/>
      </c>
      <c r="O112" s="13" t="str">
        <f t="shared" si="36"/>
        <v/>
      </c>
      <c r="P112" s="13" t="str">
        <f t="shared" si="37"/>
        <v/>
      </c>
      <c r="R112" s="71"/>
      <c r="S112" s="71"/>
      <c r="T112" s="91"/>
      <c r="U112" s="151"/>
      <c r="V112" s="64" t="str">
        <f>IF(U112="","",IF(U112&lt;=135,LOOKUP(U112,概要と通り!$A$24:$A$59,概要と通り!$B$24:$B$59),LOOKUP(U112,概要と通り!$A$63:$A$118,概要と通り!$B$63:$B$118)))</f>
        <v/>
      </c>
      <c r="W112" s="151"/>
      <c r="X112" s="152"/>
      <c r="Y112" s="64" t="str">
        <f t="shared" si="38"/>
        <v/>
      </c>
      <c r="Z112" s="153"/>
      <c r="AA112" s="64" t="str">
        <f t="shared" si="39"/>
        <v/>
      </c>
      <c r="AB112" s="161"/>
      <c r="AC112" s="64" t="str">
        <f t="shared" si="40"/>
        <v/>
      </c>
      <c r="AD112" s="80" t="str">
        <f t="shared" si="41"/>
        <v/>
      </c>
      <c r="AE112" s="68" t="str">
        <f>IF(AD112="","",IF(U112&lt;=135,LOOKUP(U112,概要と通り!$A$24:$A$59,概要と通り!$D$24:$D$59),LOOKUP(U112,概要と通り!$A$63:$A$118,概要と通り!$D$63:$D$118)))</f>
        <v/>
      </c>
      <c r="AF112" s="13" t="str">
        <f t="shared" si="42"/>
        <v/>
      </c>
      <c r="AG112" s="13" t="str">
        <f t="shared" si="43"/>
        <v/>
      </c>
    </row>
    <row r="113" spans="1:33">
      <c r="A113" s="71"/>
      <c r="B113" s="71"/>
      <c r="C113" s="91"/>
      <c r="D113" s="151"/>
      <c r="E113" s="64" t="str">
        <f>IF(D113="","",IF(D113&lt;=35,LOOKUP(D113,概要と通り!$G$24:$G$59,概要と通り!$H$24:$H$59),LOOKUP(D113,概要と通り!$G$63:$G$118,概要と通り!$H$63:$H$118)))</f>
        <v/>
      </c>
      <c r="F113" s="151"/>
      <c r="G113" s="152"/>
      <c r="H113" s="64" t="str">
        <f t="shared" si="32"/>
        <v/>
      </c>
      <c r="I113" s="153"/>
      <c r="J113" s="64" t="str">
        <f t="shared" si="33"/>
        <v/>
      </c>
      <c r="K113" s="154"/>
      <c r="L113" s="64" t="str">
        <f t="shared" si="34"/>
        <v/>
      </c>
      <c r="M113" s="80" t="str">
        <f t="shared" si="35"/>
        <v/>
      </c>
      <c r="N113" s="68" t="str">
        <f>IF(M113="","",IF(D113&lt;=35,LOOKUP(D113,概要と通り!$G$24:$G$59,概要と通り!$J$24:$J$59),LOOKUP(D113,概要と通り!$G$63:$G$118,概要と通り!$J$63:$J$118)))</f>
        <v/>
      </c>
      <c r="O113" s="13" t="str">
        <f t="shared" si="36"/>
        <v/>
      </c>
      <c r="P113" s="13" t="str">
        <f t="shared" si="37"/>
        <v/>
      </c>
      <c r="R113" s="71"/>
      <c r="S113" s="71"/>
      <c r="T113" s="91"/>
      <c r="U113" s="151"/>
      <c r="V113" s="64" t="str">
        <f>IF(U113="","",IF(U113&lt;=135,LOOKUP(U113,概要と通り!$A$24:$A$59,概要と通り!$B$24:$B$59),LOOKUP(U113,概要と通り!$A$63:$A$118,概要と通り!$B$63:$B$118)))</f>
        <v/>
      </c>
      <c r="W113" s="151"/>
      <c r="X113" s="152"/>
      <c r="Y113" s="64" t="str">
        <f t="shared" si="38"/>
        <v/>
      </c>
      <c r="Z113" s="153"/>
      <c r="AA113" s="64" t="str">
        <f t="shared" si="39"/>
        <v/>
      </c>
      <c r="AB113" s="161"/>
      <c r="AC113" s="64" t="str">
        <f t="shared" si="40"/>
        <v/>
      </c>
      <c r="AD113" s="80" t="str">
        <f t="shared" si="41"/>
        <v/>
      </c>
      <c r="AE113" s="68" t="str">
        <f>IF(AD113="","",IF(U113&lt;=135,LOOKUP(U113,概要と通り!$A$24:$A$59,概要と通り!$D$24:$D$59),LOOKUP(U113,概要と通り!$A$63:$A$118,概要と通り!$D$63:$D$118)))</f>
        <v/>
      </c>
      <c r="AF113" s="13" t="str">
        <f t="shared" si="42"/>
        <v/>
      </c>
      <c r="AG113" s="13" t="str">
        <f t="shared" si="43"/>
        <v/>
      </c>
    </row>
    <row r="114" spans="1:33">
      <c r="A114" s="71"/>
      <c r="B114" s="71"/>
      <c r="C114" s="91"/>
      <c r="D114" s="151"/>
      <c r="E114" s="64" t="str">
        <f>IF(D114="","",IF(D114&lt;=35,LOOKUP(D114,概要と通り!$G$24:$G$59,概要と通り!$H$24:$H$59),LOOKUP(D114,概要と通り!$G$63:$G$118,概要と通り!$H$63:$H$118)))</f>
        <v/>
      </c>
      <c r="F114" s="151"/>
      <c r="G114" s="152"/>
      <c r="H114" s="64" t="str">
        <f t="shared" si="32"/>
        <v/>
      </c>
      <c r="I114" s="153"/>
      <c r="J114" s="64" t="str">
        <f t="shared" si="33"/>
        <v/>
      </c>
      <c r="K114" s="154"/>
      <c r="L114" s="64" t="str">
        <f t="shared" si="34"/>
        <v/>
      </c>
      <c r="M114" s="80" t="str">
        <f t="shared" si="35"/>
        <v/>
      </c>
      <c r="N114" s="68" t="str">
        <f>IF(M114="","",IF(D114&lt;=35,LOOKUP(D114,概要と通り!$G$24:$G$59,概要と通り!$J$24:$J$59),LOOKUP(D114,概要と通り!$G$63:$G$118,概要と通り!$J$63:$J$118)))</f>
        <v/>
      </c>
      <c r="O114" s="13" t="str">
        <f t="shared" si="36"/>
        <v/>
      </c>
      <c r="P114" s="13" t="str">
        <f t="shared" si="37"/>
        <v/>
      </c>
      <c r="R114" s="71"/>
      <c r="S114" s="71"/>
      <c r="T114" s="91"/>
      <c r="U114" s="151"/>
      <c r="V114" s="64" t="str">
        <f>IF(U114="","",IF(U114&lt;=135,LOOKUP(U114,概要と通り!$A$24:$A$59,概要と通り!$B$24:$B$59),LOOKUP(U114,概要と通り!$A$63:$A$118,概要と通り!$B$63:$B$118)))</f>
        <v/>
      </c>
      <c r="W114" s="151"/>
      <c r="X114" s="152"/>
      <c r="Y114" s="64" t="str">
        <f t="shared" si="38"/>
        <v/>
      </c>
      <c r="Z114" s="153"/>
      <c r="AA114" s="64" t="str">
        <f t="shared" si="39"/>
        <v/>
      </c>
      <c r="AB114" s="161"/>
      <c r="AC114" s="64" t="str">
        <f t="shared" si="40"/>
        <v/>
      </c>
      <c r="AD114" s="80" t="str">
        <f t="shared" si="41"/>
        <v/>
      </c>
      <c r="AE114" s="68" t="str">
        <f>IF(AD114="","",IF(U114&lt;=135,LOOKUP(U114,概要と通り!$A$24:$A$59,概要と通り!$D$24:$D$59),LOOKUP(U114,概要と通り!$A$63:$A$118,概要と通り!$D$63:$D$118)))</f>
        <v/>
      </c>
      <c r="AF114" s="13" t="str">
        <f t="shared" si="42"/>
        <v/>
      </c>
      <c r="AG114" s="13" t="str">
        <f t="shared" si="43"/>
        <v/>
      </c>
    </row>
    <row r="115" spans="1:33">
      <c r="A115" s="71"/>
      <c r="B115" s="71"/>
      <c r="C115" s="91"/>
      <c r="D115" s="151"/>
      <c r="E115" s="64" t="str">
        <f>IF(D115="","",IF(D115&lt;=35,LOOKUP(D115,概要と通り!$G$24:$G$59,概要と通り!$H$24:$H$59),LOOKUP(D115,概要と通り!$G$63:$G$118,概要と通り!$H$63:$H$118)))</f>
        <v/>
      </c>
      <c r="F115" s="151"/>
      <c r="G115" s="152"/>
      <c r="H115" s="64" t="str">
        <f t="shared" si="32"/>
        <v/>
      </c>
      <c r="I115" s="153"/>
      <c r="J115" s="64" t="str">
        <f t="shared" si="33"/>
        <v/>
      </c>
      <c r="K115" s="154"/>
      <c r="L115" s="64" t="str">
        <f t="shared" si="34"/>
        <v/>
      </c>
      <c r="M115" s="80" t="str">
        <f t="shared" si="35"/>
        <v/>
      </c>
      <c r="N115" s="68" t="str">
        <f>IF(M115="","",IF(D115&lt;=35,LOOKUP(D115,概要と通り!$G$24:$G$59,概要と通り!$J$24:$J$59),LOOKUP(D115,概要と通り!$G$63:$G$118,概要と通り!$J$63:$J$118)))</f>
        <v/>
      </c>
      <c r="O115" s="13" t="str">
        <f t="shared" si="36"/>
        <v/>
      </c>
      <c r="P115" s="13" t="str">
        <f t="shared" si="37"/>
        <v/>
      </c>
      <c r="R115" s="71"/>
      <c r="S115" s="71"/>
      <c r="T115" s="91"/>
      <c r="U115" s="151"/>
      <c r="V115" s="64" t="str">
        <f>IF(U115="","",IF(U115&lt;=135,LOOKUP(U115,概要と通り!$A$24:$A$59,概要と通り!$B$24:$B$59),LOOKUP(U115,概要と通り!$A$63:$A$118,概要と通り!$B$63:$B$118)))</f>
        <v/>
      </c>
      <c r="W115" s="151"/>
      <c r="X115" s="152"/>
      <c r="Y115" s="64" t="str">
        <f t="shared" si="38"/>
        <v/>
      </c>
      <c r="Z115" s="153"/>
      <c r="AA115" s="64" t="str">
        <f t="shared" si="39"/>
        <v/>
      </c>
      <c r="AB115" s="161"/>
      <c r="AC115" s="64" t="str">
        <f t="shared" si="40"/>
        <v/>
      </c>
      <c r="AD115" s="80" t="str">
        <f t="shared" si="41"/>
        <v/>
      </c>
      <c r="AE115" s="68" t="str">
        <f>IF(AD115="","",IF(U115&lt;=135,LOOKUP(U115,概要と通り!$A$24:$A$59,概要と通り!$D$24:$D$59),LOOKUP(U115,概要と通り!$A$63:$A$118,概要と通り!$D$63:$D$118)))</f>
        <v/>
      </c>
      <c r="AF115" s="13" t="str">
        <f t="shared" si="42"/>
        <v/>
      </c>
      <c r="AG115" s="13" t="str">
        <f t="shared" si="43"/>
        <v/>
      </c>
    </row>
    <row r="116" spans="1:33">
      <c r="A116" s="71"/>
      <c r="B116" s="71"/>
      <c r="C116" s="91"/>
      <c r="D116" s="151"/>
      <c r="E116" s="64" t="str">
        <f>IF(D116="","",IF(D116&lt;=35,LOOKUP(D116,概要と通り!$G$24:$G$59,概要と通り!$H$24:$H$59),LOOKUP(D116,概要と通り!$G$63:$G$118,概要と通り!$H$63:$H$118)))</f>
        <v/>
      </c>
      <c r="F116" s="151"/>
      <c r="G116" s="152"/>
      <c r="H116" s="64" t="str">
        <f t="shared" si="32"/>
        <v/>
      </c>
      <c r="I116" s="153"/>
      <c r="J116" s="64" t="str">
        <f t="shared" si="33"/>
        <v/>
      </c>
      <c r="K116" s="154"/>
      <c r="L116" s="64" t="str">
        <f t="shared" si="34"/>
        <v/>
      </c>
      <c r="M116" s="80" t="str">
        <f t="shared" si="35"/>
        <v/>
      </c>
      <c r="N116" s="68" t="str">
        <f>IF(M116="","",IF(D116&lt;=35,LOOKUP(D116,概要と通り!$G$24:$G$59,概要と通り!$J$24:$J$59),LOOKUP(D116,概要と通り!$G$63:$G$118,概要と通り!$J$63:$J$118)))</f>
        <v/>
      </c>
      <c r="O116" s="13" t="str">
        <f t="shared" si="36"/>
        <v/>
      </c>
      <c r="P116" s="13" t="str">
        <f t="shared" si="37"/>
        <v/>
      </c>
      <c r="R116" s="71"/>
      <c r="S116" s="71"/>
      <c r="T116" s="91"/>
      <c r="U116" s="151"/>
      <c r="V116" s="64" t="str">
        <f>IF(U116="","",IF(U116&lt;=135,LOOKUP(U116,概要と通り!$A$24:$A$59,概要と通り!$B$24:$B$59),LOOKUP(U116,概要と通り!$A$63:$A$118,概要と通り!$B$63:$B$118)))</f>
        <v/>
      </c>
      <c r="W116" s="151"/>
      <c r="X116" s="152"/>
      <c r="Y116" s="64" t="str">
        <f t="shared" si="38"/>
        <v/>
      </c>
      <c r="Z116" s="153"/>
      <c r="AA116" s="64" t="str">
        <f t="shared" si="39"/>
        <v/>
      </c>
      <c r="AB116" s="161"/>
      <c r="AC116" s="64" t="str">
        <f t="shared" si="40"/>
        <v/>
      </c>
      <c r="AD116" s="80" t="str">
        <f t="shared" si="41"/>
        <v/>
      </c>
      <c r="AE116" s="68" t="str">
        <f>IF(AD116="","",IF(U116&lt;=135,LOOKUP(U116,概要と通り!$A$24:$A$59,概要と通り!$D$24:$D$59),LOOKUP(U116,概要と通り!$A$63:$A$118,概要と通り!$D$63:$D$118)))</f>
        <v/>
      </c>
      <c r="AF116" s="13" t="str">
        <f t="shared" si="42"/>
        <v/>
      </c>
      <c r="AG116" s="13" t="str">
        <f t="shared" si="43"/>
        <v/>
      </c>
    </row>
    <row r="117" spans="1:33">
      <c r="A117" s="71"/>
      <c r="B117" s="71"/>
      <c r="C117" s="91"/>
      <c r="D117" s="151"/>
      <c r="E117" s="64" t="str">
        <f>IF(D117="","",IF(D117&lt;=35,LOOKUP(D117,概要と通り!$G$24:$G$59,概要と通り!$H$24:$H$59),LOOKUP(D117,概要と通り!$G$63:$G$118,概要と通り!$H$63:$H$118)))</f>
        <v/>
      </c>
      <c r="F117" s="151"/>
      <c r="G117" s="152"/>
      <c r="H117" s="64" t="str">
        <f t="shared" si="32"/>
        <v/>
      </c>
      <c r="I117" s="153"/>
      <c r="J117" s="64" t="str">
        <f t="shared" si="33"/>
        <v/>
      </c>
      <c r="K117" s="154"/>
      <c r="L117" s="64" t="str">
        <f t="shared" si="34"/>
        <v/>
      </c>
      <c r="M117" s="80" t="str">
        <f t="shared" si="35"/>
        <v/>
      </c>
      <c r="N117" s="68" t="str">
        <f>IF(M117="","",IF(D117&lt;=35,LOOKUP(D117,概要と通り!$G$24:$G$59,概要と通り!$J$24:$J$59),LOOKUP(D117,概要と通り!$G$63:$G$118,概要と通り!$J$63:$J$118)))</f>
        <v/>
      </c>
      <c r="O117" s="13" t="str">
        <f t="shared" si="36"/>
        <v/>
      </c>
      <c r="P117" s="13" t="str">
        <f t="shared" si="37"/>
        <v/>
      </c>
      <c r="R117" s="71"/>
      <c r="S117" s="71"/>
      <c r="T117" s="91"/>
      <c r="U117" s="151"/>
      <c r="V117" s="64" t="str">
        <f>IF(U117="","",IF(U117&lt;=135,LOOKUP(U117,概要と通り!$A$24:$A$59,概要と通り!$B$24:$B$59),LOOKUP(U117,概要と通り!$A$63:$A$118,概要と通り!$B$63:$B$118)))</f>
        <v/>
      </c>
      <c r="W117" s="151"/>
      <c r="X117" s="152"/>
      <c r="Y117" s="64" t="str">
        <f t="shared" si="38"/>
        <v/>
      </c>
      <c r="Z117" s="153"/>
      <c r="AA117" s="64" t="str">
        <f t="shared" si="39"/>
        <v/>
      </c>
      <c r="AB117" s="161"/>
      <c r="AC117" s="64" t="str">
        <f t="shared" si="40"/>
        <v/>
      </c>
      <c r="AD117" s="80" t="str">
        <f t="shared" si="41"/>
        <v/>
      </c>
      <c r="AE117" s="68" t="str">
        <f>IF(AD117="","",IF(U117&lt;=135,LOOKUP(U117,概要と通り!$A$24:$A$59,概要と通り!$D$24:$D$59),LOOKUP(U117,概要と通り!$A$63:$A$118,概要と通り!$D$63:$D$118)))</f>
        <v/>
      </c>
      <c r="AF117" s="13" t="str">
        <f t="shared" si="42"/>
        <v/>
      </c>
      <c r="AG117" s="13" t="str">
        <f t="shared" si="43"/>
        <v/>
      </c>
    </row>
    <row r="118" spans="1:33">
      <c r="A118" s="71"/>
      <c r="B118" s="71"/>
      <c r="C118" s="91"/>
      <c r="D118" s="151"/>
      <c r="E118" s="64" t="str">
        <f>IF(D118="","",IF(D118&lt;=35,LOOKUP(D118,概要と通り!$G$24:$G$59,概要と通り!$H$24:$H$59),LOOKUP(D118,概要と通り!$G$63:$G$118,概要と通り!$H$63:$H$118)))</f>
        <v/>
      </c>
      <c r="F118" s="151"/>
      <c r="G118" s="152"/>
      <c r="H118" s="64" t="str">
        <f t="shared" si="32"/>
        <v/>
      </c>
      <c r="I118" s="153"/>
      <c r="J118" s="64" t="str">
        <f t="shared" si="33"/>
        <v/>
      </c>
      <c r="K118" s="154"/>
      <c r="L118" s="64" t="str">
        <f t="shared" si="34"/>
        <v/>
      </c>
      <c r="M118" s="80" t="str">
        <f t="shared" si="35"/>
        <v/>
      </c>
      <c r="N118" s="68" t="str">
        <f>IF(M118="","",IF(D118&lt;=35,LOOKUP(D118,概要と通り!$G$24:$G$59,概要と通り!$J$24:$J$59),LOOKUP(D118,概要と通り!$G$63:$G$118,概要と通り!$J$63:$J$118)))</f>
        <v/>
      </c>
      <c r="O118" s="13" t="str">
        <f t="shared" si="36"/>
        <v/>
      </c>
      <c r="P118" s="13" t="str">
        <f t="shared" si="37"/>
        <v/>
      </c>
      <c r="R118" s="71"/>
      <c r="S118" s="71"/>
      <c r="T118" s="91"/>
      <c r="U118" s="151"/>
      <c r="V118" s="64" t="str">
        <f>IF(U118="","",IF(U118&lt;=135,LOOKUP(U118,概要と通り!$A$24:$A$59,概要と通り!$B$24:$B$59),LOOKUP(U118,概要と通り!$A$63:$A$118,概要と通り!$B$63:$B$118)))</f>
        <v/>
      </c>
      <c r="W118" s="151"/>
      <c r="X118" s="152"/>
      <c r="Y118" s="64" t="str">
        <f t="shared" si="38"/>
        <v/>
      </c>
      <c r="Z118" s="153"/>
      <c r="AA118" s="64" t="str">
        <f t="shared" si="39"/>
        <v/>
      </c>
      <c r="AB118" s="161"/>
      <c r="AC118" s="64" t="str">
        <f t="shared" si="40"/>
        <v/>
      </c>
      <c r="AD118" s="80" t="str">
        <f t="shared" si="41"/>
        <v/>
      </c>
      <c r="AE118" s="68" t="str">
        <f>IF(AD118="","",IF(U118&lt;=135,LOOKUP(U118,概要と通り!$A$24:$A$59,概要と通り!$D$24:$D$59),LOOKUP(U118,概要と通り!$A$63:$A$118,概要と通り!$D$63:$D$118)))</f>
        <v/>
      </c>
      <c r="AF118" s="13" t="str">
        <f t="shared" si="42"/>
        <v/>
      </c>
      <c r="AG118" s="13" t="str">
        <f t="shared" si="43"/>
        <v/>
      </c>
    </row>
    <row r="119" spans="1:33">
      <c r="A119" s="71"/>
      <c r="B119" s="71"/>
      <c r="C119" s="91"/>
      <c r="D119" s="151"/>
      <c r="E119" s="64" t="str">
        <f>IF(D119="","",IF(D119&lt;=35,LOOKUP(D119,概要と通り!$G$24:$G$59,概要と通り!$H$24:$H$59),LOOKUP(D119,概要と通り!$G$63:$G$118,概要と通り!$H$63:$H$118)))</f>
        <v/>
      </c>
      <c r="F119" s="151"/>
      <c r="G119" s="152"/>
      <c r="H119" s="64" t="str">
        <f t="shared" si="32"/>
        <v/>
      </c>
      <c r="I119" s="153"/>
      <c r="J119" s="64" t="str">
        <f t="shared" si="33"/>
        <v/>
      </c>
      <c r="K119" s="154"/>
      <c r="L119" s="64" t="str">
        <f t="shared" si="34"/>
        <v/>
      </c>
      <c r="M119" s="80" t="str">
        <f t="shared" si="35"/>
        <v/>
      </c>
      <c r="N119" s="68" t="str">
        <f>IF(M119="","",IF(D119&lt;=35,LOOKUP(D119,概要と通り!$G$24:$G$59,概要と通り!$J$24:$J$59),LOOKUP(D119,概要と通り!$G$63:$G$118,概要と通り!$J$63:$J$118)))</f>
        <v/>
      </c>
      <c r="O119" s="13" t="str">
        <f t="shared" si="36"/>
        <v/>
      </c>
      <c r="P119" s="13" t="str">
        <f t="shared" si="37"/>
        <v/>
      </c>
      <c r="R119" s="71"/>
      <c r="S119" s="71"/>
      <c r="T119" s="91"/>
      <c r="U119" s="151"/>
      <c r="V119" s="64" t="str">
        <f>IF(U119="","",IF(U119&lt;=135,LOOKUP(U119,概要と通り!$A$24:$A$59,概要と通り!$B$24:$B$59),LOOKUP(U119,概要と通り!$A$63:$A$118,概要と通り!$B$63:$B$118)))</f>
        <v/>
      </c>
      <c r="W119" s="151"/>
      <c r="X119" s="152"/>
      <c r="Y119" s="64" t="str">
        <f t="shared" si="38"/>
        <v/>
      </c>
      <c r="Z119" s="153"/>
      <c r="AA119" s="64" t="str">
        <f t="shared" si="39"/>
        <v/>
      </c>
      <c r="AB119" s="161"/>
      <c r="AC119" s="64" t="str">
        <f t="shared" si="40"/>
        <v/>
      </c>
      <c r="AD119" s="80" t="str">
        <f t="shared" si="41"/>
        <v/>
      </c>
      <c r="AE119" s="68" t="str">
        <f>IF(AD119="","",IF(U119&lt;=135,LOOKUP(U119,概要と通り!$A$24:$A$59,概要と通り!$D$24:$D$59),LOOKUP(U119,概要と通り!$A$63:$A$118,概要と通り!$D$63:$D$118)))</f>
        <v/>
      </c>
      <c r="AF119" s="13" t="str">
        <f t="shared" si="42"/>
        <v/>
      </c>
      <c r="AG119" s="13" t="str">
        <f t="shared" si="43"/>
        <v/>
      </c>
    </row>
    <row r="120" spans="1:33">
      <c r="A120" s="71"/>
      <c r="B120" s="71"/>
      <c r="C120" s="91"/>
      <c r="D120" s="151"/>
      <c r="E120" s="64" t="str">
        <f>IF(D120="","",IF(D120&lt;=35,LOOKUP(D120,概要と通り!$G$24:$G$59,概要と通り!$H$24:$H$59),LOOKUP(D120,概要と通り!$G$63:$G$118,概要と通り!$H$63:$H$118)))</f>
        <v/>
      </c>
      <c r="F120" s="151"/>
      <c r="G120" s="152"/>
      <c r="H120" s="64" t="str">
        <f t="shared" si="32"/>
        <v/>
      </c>
      <c r="I120" s="153"/>
      <c r="J120" s="64" t="str">
        <f t="shared" si="33"/>
        <v/>
      </c>
      <c r="K120" s="154"/>
      <c r="L120" s="64" t="str">
        <f t="shared" si="34"/>
        <v/>
      </c>
      <c r="M120" s="80" t="str">
        <f t="shared" si="35"/>
        <v/>
      </c>
      <c r="N120" s="68" t="str">
        <f>IF(M120="","",IF(D120&lt;=35,LOOKUP(D120,概要と通り!$G$24:$G$59,概要と通り!$J$24:$J$59),LOOKUP(D120,概要と通り!$G$63:$G$118,概要と通り!$J$63:$J$118)))</f>
        <v/>
      </c>
      <c r="O120" s="13" t="str">
        <f t="shared" si="36"/>
        <v/>
      </c>
      <c r="P120" s="13" t="str">
        <f t="shared" si="37"/>
        <v/>
      </c>
      <c r="R120" s="71"/>
      <c r="S120" s="71"/>
      <c r="T120" s="91"/>
      <c r="U120" s="151"/>
      <c r="V120" s="64" t="str">
        <f>IF(U120="","",IF(U120&lt;=135,LOOKUP(U120,概要と通り!$A$24:$A$59,概要と通り!$B$24:$B$59),LOOKUP(U120,概要と通り!$A$63:$A$118,概要と通り!$B$63:$B$118)))</f>
        <v/>
      </c>
      <c r="W120" s="151"/>
      <c r="X120" s="152"/>
      <c r="Y120" s="64" t="str">
        <f t="shared" si="38"/>
        <v/>
      </c>
      <c r="Z120" s="153"/>
      <c r="AA120" s="64" t="str">
        <f t="shared" si="39"/>
        <v/>
      </c>
      <c r="AB120" s="161"/>
      <c r="AC120" s="64" t="str">
        <f t="shared" si="40"/>
        <v/>
      </c>
      <c r="AD120" s="80" t="str">
        <f t="shared" si="41"/>
        <v/>
      </c>
      <c r="AE120" s="68" t="str">
        <f>IF(AD120="","",IF(U120&lt;=135,LOOKUP(U120,概要と通り!$A$24:$A$59,概要と通り!$D$24:$D$59),LOOKUP(U120,概要と通り!$A$63:$A$118,概要と通り!$D$63:$D$118)))</f>
        <v/>
      </c>
      <c r="AF120" s="13" t="str">
        <f t="shared" si="42"/>
        <v/>
      </c>
      <c r="AG120" s="13" t="str">
        <f t="shared" si="43"/>
        <v/>
      </c>
    </row>
    <row r="121" spans="1:33">
      <c r="A121" s="71"/>
      <c r="B121" s="71"/>
      <c r="C121" s="91"/>
      <c r="D121" s="151"/>
      <c r="E121" s="64" t="str">
        <f>IF(D121="","",IF(D121&lt;=35,LOOKUP(D121,概要と通り!$G$24:$G$59,概要と通り!$H$24:$H$59),LOOKUP(D121,概要と通り!$G$63:$G$118,概要と通り!$H$63:$H$118)))</f>
        <v/>
      </c>
      <c r="F121" s="151"/>
      <c r="G121" s="152"/>
      <c r="H121" s="64" t="str">
        <f t="shared" ref="H121:H184" si="44">IF(D121="","","×")</f>
        <v/>
      </c>
      <c r="I121" s="153"/>
      <c r="J121" s="64" t="str">
        <f t="shared" ref="J121:J184" si="45">IF(D121="","","×")</f>
        <v/>
      </c>
      <c r="K121" s="154"/>
      <c r="L121" s="64" t="str">
        <f t="shared" ref="L121:L184" si="46">IF(D121="","","=")</f>
        <v/>
      </c>
      <c r="M121" s="80" t="str">
        <f t="shared" ref="M121:M184" si="47">IF(K121="","",IF(0.0001&gt;ABS(G121*I121*K121/1000),0,ABS(G121*I121*K121/1000)))</f>
        <v/>
      </c>
      <c r="N121" s="68" t="str">
        <f>IF(M121="","",IF(D121&lt;=35,LOOKUP(D121,概要と通り!$G$24:$G$59,概要と通り!$J$24:$J$59),LOOKUP(D121,概要と通り!$G$63:$G$118,概要と通り!$J$63:$J$118)))</f>
        <v/>
      </c>
      <c r="O121" s="13" t="str">
        <f t="shared" ref="O121:O184" si="48">IF(M121="","",M121*N121)</f>
        <v/>
      </c>
      <c r="P121" s="13" t="str">
        <f t="shared" ref="P121:P184" si="49">IF(M121="","",M121*(N121-$P$188)^2)</f>
        <v/>
      </c>
      <c r="R121" s="71"/>
      <c r="S121" s="71"/>
      <c r="T121" s="91"/>
      <c r="U121" s="151"/>
      <c r="V121" s="64" t="str">
        <f>IF(U121="","",IF(U121&lt;=135,LOOKUP(U121,概要と通り!$A$24:$A$59,概要と通り!$B$24:$B$59),LOOKUP(U121,概要と通り!$A$63:$A$118,概要と通り!$B$63:$B$118)))</f>
        <v/>
      </c>
      <c r="W121" s="151"/>
      <c r="X121" s="152"/>
      <c r="Y121" s="64" t="str">
        <f t="shared" ref="Y121:Y184" si="50">IF(U121="","","×")</f>
        <v/>
      </c>
      <c r="Z121" s="153"/>
      <c r="AA121" s="64" t="str">
        <f t="shared" ref="AA121:AA184" si="51">IF(U121="","","×")</f>
        <v/>
      </c>
      <c r="AB121" s="161"/>
      <c r="AC121" s="64" t="str">
        <f t="shared" ref="AC121:AC184" si="52">IF(U121="","","=")</f>
        <v/>
      </c>
      <c r="AD121" s="80" t="str">
        <f t="shared" ref="AD121:AD184" si="53">IF(AB121="","",IF(0.0001&gt;ABS(X121*Z121*AB121/1000),0,ABS(X121*Z121*AB121/1000)))</f>
        <v/>
      </c>
      <c r="AE121" s="68" t="str">
        <f>IF(AD121="","",IF(U121&lt;=135,LOOKUP(U121,概要と通り!$A$24:$A$59,概要と通り!$D$24:$D$59),LOOKUP(U121,概要と通り!$A$63:$A$118,概要と通り!$D$63:$D$118)))</f>
        <v/>
      </c>
      <c r="AF121" s="13" t="str">
        <f t="shared" ref="AF121:AF184" si="54">IF(AD121="","",AD121*AE121)</f>
        <v/>
      </c>
      <c r="AG121" s="13" t="str">
        <f t="shared" ref="AG121:AG184" si="55">IF(AD121="","",AD121*(AE121-$AG$188)^2)</f>
        <v/>
      </c>
    </row>
    <row r="122" spans="1:33">
      <c r="A122" s="71"/>
      <c r="B122" s="71"/>
      <c r="C122" s="91"/>
      <c r="D122" s="151"/>
      <c r="E122" s="64" t="str">
        <f>IF(D122="","",IF(D122&lt;=35,LOOKUP(D122,概要と通り!$G$24:$G$59,概要と通り!$H$24:$H$59),LOOKUP(D122,概要と通り!$G$63:$G$118,概要と通り!$H$63:$H$118)))</f>
        <v/>
      </c>
      <c r="F122" s="151"/>
      <c r="G122" s="152"/>
      <c r="H122" s="64" t="str">
        <f t="shared" si="44"/>
        <v/>
      </c>
      <c r="I122" s="153"/>
      <c r="J122" s="64" t="str">
        <f t="shared" si="45"/>
        <v/>
      </c>
      <c r="K122" s="154"/>
      <c r="L122" s="64" t="str">
        <f t="shared" si="46"/>
        <v/>
      </c>
      <c r="M122" s="80" t="str">
        <f t="shared" si="47"/>
        <v/>
      </c>
      <c r="N122" s="68" t="str">
        <f>IF(M122="","",IF(D122&lt;=35,LOOKUP(D122,概要と通り!$G$24:$G$59,概要と通り!$J$24:$J$59),LOOKUP(D122,概要と通り!$G$63:$G$118,概要と通り!$J$63:$J$118)))</f>
        <v/>
      </c>
      <c r="O122" s="13" t="str">
        <f t="shared" si="48"/>
        <v/>
      </c>
      <c r="P122" s="13" t="str">
        <f t="shared" si="49"/>
        <v/>
      </c>
      <c r="R122" s="71"/>
      <c r="S122" s="71"/>
      <c r="T122" s="91"/>
      <c r="U122" s="151"/>
      <c r="V122" s="64" t="str">
        <f>IF(U122="","",IF(U122&lt;=135,LOOKUP(U122,概要と通り!$A$24:$A$59,概要と通り!$B$24:$B$59),LOOKUP(U122,概要と通り!$A$63:$A$118,概要と通り!$B$63:$B$118)))</f>
        <v/>
      </c>
      <c r="W122" s="151"/>
      <c r="X122" s="152"/>
      <c r="Y122" s="64" t="str">
        <f t="shared" si="50"/>
        <v/>
      </c>
      <c r="Z122" s="153"/>
      <c r="AA122" s="64" t="str">
        <f t="shared" si="51"/>
        <v/>
      </c>
      <c r="AB122" s="161"/>
      <c r="AC122" s="64" t="str">
        <f t="shared" si="52"/>
        <v/>
      </c>
      <c r="AD122" s="80" t="str">
        <f t="shared" si="53"/>
        <v/>
      </c>
      <c r="AE122" s="68" t="str">
        <f>IF(AD122="","",IF(U122&lt;=135,LOOKUP(U122,概要と通り!$A$24:$A$59,概要と通り!$D$24:$D$59),LOOKUP(U122,概要と通り!$A$63:$A$118,概要と通り!$D$63:$D$118)))</f>
        <v/>
      </c>
      <c r="AF122" s="13" t="str">
        <f t="shared" si="54"/>
        <v/>
      </c>
      <c r="AG122" s="13" t="str">
        <f t="shared" si="55"/>
        <v/>
      </c>
    </row>
    <row r="123" spans="1:33">
      <c r="A123" s="71"/>
      <c r="B123" s="71"/>
      <c r="C123" s="91"/>
      <c r="D123" s="151"/>
      <c r="E123" s="64" t="str">
        <f>IF(D123="","",IF(D123&lt;=35,LOOKUP(D123,概要と通り!$G$24:$G$59,概要と通り!$H$24:$H$59),LOOKUP(D123,概要と通り!$G$63:$G$118,概要と通り!$H$63:$H$118)))</f>
        <v/>
      </c>
      <c r="F123" s="151"/>
      <c r="G123" s="152"/>
      <c r="H123" s="64" t="str">
        <f t="shared" si="44"/>
        <v/>
      </c>
      <c r="I123" s="153"/>
      <c r="J123" s="64" t="str">
        <f t="shared" si="45"/>
        <v/>
      </c>
      <c r="K123" s="154"/>
      <c r="L123" s="64" t="str">
        <f t="shared" si="46"/>
        <v/>
      </c>
      <c r="M123" s="80" t="str">
        <f t="shared" si="47"/>
        <v/>
      </c>
      <c r="N123" s="68" t="str">
        <f>IF(M123="","",IF(D123&lt;=35,LOOKUP(D123,概要と通り!$G$24:$G$59,概要と通り!$J$24:$J$59),LOOKUP(D123,概要と通り!$G$63:$G$118,概要と通り!$J$63:$J$118)))</f>
        <v/>
      </c>
      <c r="O123" s="13" t="str">
        <f t="shared" si="48"/>
        <v/>
      </c>
      <c r="P123" s="13" t="str">
        <f t="shared" si="49"/>
        <v/>
      </c>
      <c r="R123" s="71"/>
      <c r="S123" s="71"/>
      <c r="T123" s="91"/>
      <c r="U123" s="151"/>
      <c r="V123" s="64" t="str">
        <f>IF(U123="","",IF(U123&lt;=135,LOOKUP(U123,概要と通り!$A$24:$A$59,概要と通り!$B$24:$B$59),LOOKUP(U123,概要と通り!$A$63:$A$118,概要と通り!$B$63:$B$118)))</f>
        <v/>
      </c>
      <c r="W123" s="151"/>
      <c r="X123" s="152"/>
      <c r="Y123" s="64" t="str">
        <f t="shared" si="50"/>
        <v/>
      </c>
      <c r="Z123" s="153"/>
      <c r="AA123" s="64" t="str">
        <f t="shared" si="51"/>
        <v/>
      </c>
      <c r="AB123" s="161"/>
      <c r="AC123" s="64" t="str">
        <f t="shared" si="52"/>
        <v/>
      </c>
      <c r="AD123" s="80" t="str">
        <f t="shared" si="53"/>
        <v/>
      </c>
      <c r="AE123" s="68" t="str">
        <f>IF(AD123="","",IF(U123&lt;=135,LOOKUP(U123,概要と通り!$A$24:$A$59,概要と通り!$D$24:$D$59),LOOKUP(U123,概要と通り!$A$63:$A$118,概要と通り!$D$63:$D$118)))</f>
        <v/>
      </c>
      <c r="AF123" s="13" t="str">
        <f t="shared" si="54"/>
        <v/>
      </c>
      <c r="AG123" s="13" t="str">
        <f t="shared" si="55"/>
        <v/>
      </c>
    </row>
    <row r="124" spans="1:33">
      <c r="A124" s="71"/>
      <c r="B124" s="71"/>
      <c r="C124" s="91"/>
      <c r="D124" s="151"/>
      <c r="E124" s="64" t="str">
        <f>IF(D124="","",IF(D124&lt;=35,LOOKUP(D124,概要と通り!$G$24:$G$59,概要と通り!$H$24:$H$59),LOOKUP(D124,概要と通り!$G$63:$G$118,概要と通り!$H$63:$H$118)))</f>
        <v/>
      </c>
      <c r="F124" s="151"/>
      <c r="G124" s="152"/>
      <c r="H124" s="64" t="str">
        <f t="shared" si="44"/>
        <v/>
      </c>
      <c r="I124" s="153"/>
      <c r="J124" s="64" t="str">
        <f t="shared" si="45"/>
        <v/>
      </c>
      <c r="K124" s="154"/>
      <c r="L124" s="64" t="str">
        <f t="shared" si="46"/>
        <v/>
      </c>
      <c r="M124" s="80" t="str">
        <f t="shared" si="47"/>
        <v/>
      </c>
      <c r="N124" s="68" t="str">
        <f>IF(M124="","",IF(D124&lt;=35,LOOKUP(D124,概要と通り!$G$24:$G$59,概要と通り!$J$24:$J$59),LOOKUP(D124,概要と通り!$G$63:$G$118,概要と通り!$J$63:$J$118)))</f>
        <v/>
      </c>
      <c r="O124" s="13" t="str">
        <f t="shared" si="48"/>
        <v/>
      </c>
      <c r="P124" s="13" t="str">
        <f t="shared" si="49"/>
        <v/>
      </c>
      <c r="R124" s="71"/>
      <c r="S124" s="71"/>
      <c r="T124" s="91"/>
      <c r="U124" s="151"/>
      <c r="V124" s="64" t="str">
        <f>IF(U124="","",IF(U124&lt;=135,LOOKUP(U124,概要と通り!$A$24:$A$59,概要と通り!$B$24:$B$59),LOOKUP(U124,概要と通り!$A$63:$A$118,概要と通り!$B$63:$B$118)))</f>
        <v/>
      </c>
      <c r="W124" s="151"/>
      <c r="X124" s="152"/>
      <c r="Y124" s="64" t="str">
        <f t="shared" si="50"/>
        <v/>
      </c>
      <c r="Z124" s="153"/>
      <c r="AA124" s="64" t="str">
        <f t="shared" si="51"/>
        <v/>
      </c>
      <c r="AB124" s="161"/>
      <c r="AC124" s="64" t="str">
        <f t="shared" si="52"/>
        <v/>
      </c>
      <c r="AD124" s="80" t="str">
        <f t="shared" si="53"/>
        <v/>
      </c>
      <c r="AE124" s="68" t="str">
        <f>IF(AD124="","",IF(U124&lt;=135,LOOKUP(U124,概要と通り!$A$24:$A$59,概要と通り!$D$24:$D$59),LOOKUP(U124,概要と通り!$A$63:$A$118,概要と通り!$D$63:$D$118)))</f>
        <v/>
      </c>
      <c r="AF124" s="13" t="str">
        <f t="shared" si="54"/>
        <v/>
      </c>
      <c r="AG124" s="13" t="str">
        <f t="shared" si="55"/>
        <v/>
      </c>
    </row>
    <row r="125" spans="1:33">
      <c r="A125" s="71"/>
      <c r="B125" s="71"/>
      <c r="C125" s="91"/>
      <c r="D125" s="151"/>
      <c r="E125" s="64" t="str">
        <f>IF(D125="","",IF(D125&lt;=35,LOOKUP(D125,概要と通り!$G$24:$G$59,概要と通り!$H$24:$H$59),LOOKUP(D125,概要と通り!$G$63:$G$118,概要と通り!$H$63:$H$118)))</f>
        <v/>
      </c>
      <c r="F125" s="151"/>
      <c r="G125" s="152"/>
      <c r="H125" s="64" t="str">
        <f t="shared" si="44"/>
        <v/>
      </c>
      <c r="I125" s="153"/>
      <c r="J125" s="64" t="str">
        <f t="shared" si="45"/>
        <v/>
      </c>
      <c r="K125" s="154"/>
      <c r="L125" s="64" t="str">
        <f t="shared" si="46"/>
        <v/>
      </c>
      <c r="M125" s="80" t="str">
        <f t="shared" si="47"/>
        <v/>
      </c>
      <c r="N125" s="68" t="str">
        <f>IF(M125="","",IF(D125&lt;=35,LOOKUP(D125,概要と通り!$G$24:$G$59,概要と通り!$J$24:$J$59),LOOKUP(D125,概要と通り!$G$63:$G$118,概要と通り!$J$63:$J$118)))</f>
        <v/>
      </c>
      <c r="O125" s="13" t="str">
        <f t="shared" si="48"/>
        <v/>
      </c>
      <c r="P125" s="13" t="str">
        <f t="shared" si="49"/>
        <v/>
      </c>
      <c r="R125" s="71"/>
      <c r="S125" s="71"/>
      <c r="T125" s="91"/>
      <c r="U125" s="151"/>
      <c r="V125" s="64" t="str">
        <f>IF(U125="","",IF(U125&lt;=135,LOOKUP(U125,概要と通り!$A$24:$A$59,概要と通り!$B$24:$B$59),LOOKUP(U125,概要と通り!$A$63:$A$118,概要と通り!$B$63:$B$118)))</f>
        <v/>
      </c>
      <c r="W125" s="151"/>
      <c r="X125" s="152"/>
      <c r="Y125" s="64" t="str">
        <f t="shared" si="50"/>
        <v/>
      </c>
      <c r="Z125" s="153"/>
      <c r="AA125" s="64" t="str">
        <f t="shared" si="51"/>
        <v/>
      </c>
      <c r="AB125" s="161"/>
      <c r="AC125" s="64" t="str">
        <f t="shared" si="52"/>
        <v/>
      </c>
      <c r="AD125" s="80" t="str">
        <f t="shared" si="53"/>
        <v/>
      </c>
      <c r="AE125" s="68" t="str">
        <f>IF(AD125="","",IF(U125&lt;=135,LOOKUP(U125,概要と通り!$A$24:$A$59,概要と通り!$D$24:$D$59),LOOKUP(U125,概要と通り!$A$63:$A$118,概要と通り!$D$63:$D$118)))</f>
        <v/>
      </c>
      <c r="AF125" s="13" t="str">
        <f t="shared" si="54"/>
        <v/>
      </c>
      <c r="AG125" s="13" t="str">
        <f t="shared" si="55"/>
        <v/>
      </c>
    </row>
    <row r="126" spans="1:33">
      <c r="A126" s="71"/>
      <c r="B126" s="71"/>
      <c r="C126" s="91"/>
      <c r="D126" s="151"/>
      <c r="E126" s="64" t="str">
        <f>IF(D126="","",IF(D126&lt;=35,LOOKUP(D126,概要と通り!$G$24:$G$59,概要と通り!$H$24:$H$59),LOOKUP(D126,概要と通り!$G$63:$G$118,概要と通り!$H$63:$H$118)))</f>
        <v/>
      </c>
      <c r="F126" s="151"/>
      <c r="G126" s="152"/>
      <c r="H126" s="64" t="str">
        <f t="shared" si="44"/>
        <v/>
      </c>
      <c r="I126" s="153"/>
      <c r="J126" s="64" t="str">
        <f t="shared" si="45"/>
        <v/>
      </c>
      <c r="K126" s="154"/>
      <c r="L126" s="64" t="str">
        <f t="shared" si="46"/>
        <v/>
      </c>
      <c r="M126" s="80" t="str">
        <f t="shared" si="47"/>
        <v/>
      </c>
      <c r="N126" s="68" t="str">
        <f>IF(M126="","",IF(D126&lt;=35,LOOKUP(D126,概要と通り!$G$24:$G$59,概要と通り!$J$24:$J$59),LOOKUP(D126,概要と通り!$G$63:$G$118,概要と通り!$J$63:$J$118)))</f>
        <v/>
      </c>
      <c r="O126" s="13" t="str">
        <f t="shared" si="48"/>
        <v/>
      </c>
      <c r="P126" s="13" t="str">
        <f t="shared" si="49"/>
        <v/>
      </c>
      <c r="R126" s="71"/>
      <c r="S126" s="71"/>
      <c r="T126" s="91"/>
      <c r="U126" s="151"/>
      <c r="V126" s="64" t="str">
        <f>IF(U126="","",IF(U126&lt;=135,LOOKUP(U126,概要と通り!$A$24:$A$59,概要と通り!$B$24:$B$59),LOOKUP(U126,概要と通り!$A$63:$A$118,概要と通り!$B$63:$B$118)))</f>
        <v/>
      </c>
      <c r="W126" s="151"/>
      <c r="X126" s="152"/>
      <c r="Y126" s="64" t="str">
        <f t="shared" si="50"/>
        <v/>
      </c>
      <c r="Z126" s="153"/>
      <c r="AA126" s="64" t="str">
        <f t="shared" si="51"/>
        <v/>
      </c>
      <c r="AB126" s="161"/>
      <c r="AC126" s="64" t="str">
        <f t="shared" si="52"/>
        <v/>
      </c>
      <c r="AD126" s="80" t="str">
        <f t="shared" si="53"/>
        <v/>
      </c>
      <c r="AE126" s="68" t="str">
        <f>IF(AD126="","",IF(U126&lt;=135,LOOKUP(U126,概要と通り!$A$24:$A$59,概要と通り!$D$24:$D$59),LOOKUP(U126,概要と通り!$A$63:$A$118,概要と通り!$D$63:$D$118)))</f>
        <v/>
      </c>
      <c r="AF126" s="13" t="str">
        <f t="shared" si="54"/>
        <v/>
      </c>
      <c r="AG126" s="13" t="str">
        <f t="shared" si="55"/>
        <v/>
      </c>
    </row>
    <row r="127" spans="1:33">
      <c r="A127" s="72"/>
      <c r="B127" s="72"/>
      <c r="C127" s="92"/>
      <c r="D127" s="151"/>
      <c r="E127" s="64" t="str">
        <f>IF(D127="","",IF(D127&lt;=35,LOOKUP(D127,概要と通り!$G$24:$G$59,概要と通り!$H$24:$H$59),LOOKUP(D127,概要と通り!$G$63:$G$118,概要と通り!$H$63:$H$118)))</f>
        <v/>
      </c>
      <c r="F127" s="151"/>
      <c r="G127" s="152"/>
      <c r="H127" s="64" t="str">
        <f t="shared" si="44"/>
        <v/>
      </c>
      <c r="I127" s="153"/>
      <c r="J127" s="64" t="str">
        <f t="shared" si="45"/>
        <v/>
      </c>
      <c r="K127" s="154"/>
      <c r="L127" s="64" t="str">
        <f t="shared" si="46"/>
        <v/>
      </c>
      <c r="M127" s="80" t="str">
        <f t="shared" si="47"/>
        <v/>
      </c>
      <c r="N127" s="68" t="str">
        <f>IF(M127="","",IF(D127&lt;=35,LOOKUP(D127,概要と通り!$G$24:$G$59,概要と通り!$J$24:$J$59),LOOKUP(D127,概要と通り!$G$63:$G$118,概要と通り!$J$63:$J$118)))</f>
        <v/>
      </c>
      <c r="O127" s="13" t="str">
        <f t="shared" si="48"/>
        <v/>
      </c>
      <c r="P127" s="13" t="str">
        <f t="shared" si="49"/>
        <v/>
      </c>
      <c r="R127" s="72"/>
      <c r="S127" s="72"/>
      <c r="T127" s="92"/>
      <c r="U127" s="151"/>
      <c r="V127" s="64" t="str">
        <f>IF(U127="","",IF(U127&lt;=135,LOOKUP(U127,概要と通り!$A$24:$A$59,概要と通り!$B$24:$B$59),LOOKUP(U127,概要と通り!$A$63:$A$118,概要と通り!$B$63:$B$118)))</f>
        <v/>
      </c>
      <c r="W127" s="151"/>
      <c r="X127" s="152"/>
      <c r="Y127" s="64" t="str">
        <f t="shared" si="50"/>
        <v/>
      </c>
      <c r="Z127" s="153"/>
      <c r="AA127" s="64" t="str">
        <f t="shared" si="51"/>
        <v/>
      </c>
      <c r="AB127" s="161"/>
      <c r="AC127" s="64" t="str">
        <f t="shared" si="52"/>
        <v/>
      </c>
      <c r="AD127" s="80" t="str">
        <f t="shared" si="53"/>
        <v/>
      </c>
      <c r="AE127" s="68" t="str">
        <f>IF(AD127="","",IF(U127&lt;=135,LOOKUP(U127,概要と通り!$A$24:$A$59,概要と通り!$D$24:$D$59),LOOKUP(U127,概要と通り!$A$63:$A$118,概要と通り!$D$63:$D$118)))</f>
        <v/>
      </c>
      <c r="AF127" s="13" t="str">
        <f t="shared" si="54"/>
        <v/>
      </c>
      <c r="AG127" s="13" t="str">
        <f t="shared" si="55"/>
        <v/>
      </c>
    </row>
    <row r="128" spans="1:33">
      <c r="A128" s="71"/>
      <c r="B128" s="71"/>
      <c r="C128" s="91"/>
      <c r="D128" s="151"/>
      <c r="E128" s="64" t="str">
        <f>IF(D128="","",IF(D128&lt;=35,LOOKUP(D128,概要と通り!$G$24:$G$59,概要と通り!$H$24:$H$59),LOOKUP(D128,概要と通り!$G$63:$G$118,概要と通り!$H$63:$H$118)))</f>
        <v/>
      </c>
      <c r="F128" s="151"/>
      <c r="G128" s="152"/>
      <c r="H128" s="64" t="str">
        <f t="shared" si="44"/>
        <v/>
      </c>
      <c r="I128" s="153"/>
      <c r="J128" s="64" t="str">
        <f t="shared" si="45"/>
        <v/>
      </c>
      <c r="K128" s="154"/>
      <c r="L128" s="64" t="str">
        <f t="shared" si="46"/>
        <v/>
      </c>
      <c r="M128" s="80" t="str">
        <f t="shared" si="47"/>
        <v/>
      </c>
      <c r="N128" s="68" t="str">
        <f>IF(M128="","",IF(D128&lt;=35,LOOKUP(D128,概要と通り!$G$24:$G$59,概要と通り!$J$24:$J$59),LOOKUP(D128,概要と通り!$G$63:$G$118,概要と通り!$J$63:$J$118)))</f>
        <v/>
      </c>
      <c r="O128" s="13" t="str">
        <f t="shared" si="48"/>
        <v/>
      </c>
      <c r="P128" s="13" t="str">
        <f t="shared" si="49"/>
        <v/>
      </c>
      <c r="R128" s="71"/>
      <c r="S128" s="71"/>
      <c r="T128" s="91"/>
      <c r="U128" s="185"/>
      <c r="V128" s="64" t="str">
        <f>IF(U128="","",IF(U128&lt;=135,LOOKUP(U128,概要と通り!$A$24:$A$59,概要と通り!$B$24:$B$59),LOOKUP(U128,概要と通り!$A$63:$A$118,概要と通り!$B$63:$B$118)))</f>
        <v/>
      </c>
      <c r="W128" s="151"/>
      <c r="X128" s="152"/>
      <c r="Y128" s="64" t="str">
        <f t="shared" si="50"/>
        <v/>
      </c>
      <c r="Z128" s="153"/>
      <c r="AA128" s="64" t="str">
        <f t="shared" si="51"/>
        <v/>
      </c>
      <c r="AB128" s="161"/>
      <c r="AC128" s="64" t="str">
        <f t="shared" si="52"/>
        <v/>
      </c>
      <c r="AD128" s="80" t="str">
        <f t="shared" si="53"/>
        <v/>
      </c>
      <c r="AE128" s="68" t="str">
        <f>IF(AD128="","",IF(U128&lt;=135,LOOKUP(U128,概要と通り!$A$24:$A$59,概要と通り!$D$24:$D$59),LOOKUP(U128,概要と通り!$A$63:$A$118,概要と通り!$D$63:$D$118)))</f>
        <v/>
      </c>
      <c r="AF128" s="13" t="str">
        <f t="shared" si="54"/>
        <v/>
      </c>
      <c r="AG128" s="13" t="str">
        <f t="shared" si="55"/>
        <v/>
      </c>
    </row>
    <row r="129" spans="1:33">
      <c r="A129" s="71"/>
      <c r="B129" s="71"/>
      <c r="C129" s="91"/>
      <c r="D129" s="151"/>
      <c r="E129" s="64" t="str">
        <f>IF(D129="","",IF(D129&lt;=35,LOOKUP(D129,概要と通り!$G$24:$G$59,概要と通り!$H$24:$H$59),LOOKUP(D129,概要と通り!$G$63:$G$118,概要と通り!$H$63:$H$118)))</f>
        <v/>
      </c>
      <c r="F129" s="151"/>
      <c r="G129" s="152"/>
      <c r="H129" s="64" t="str">
        <f t="shared" si="44"/>
        <v/>
      </c>
      <c r="I129" s="153"/>
      <c r="J129" s="64" t="str">
        <f t="shared" si="45"/>
        <v/>
      </c>
      <c r="K129" s="154"/>
      <c r="L129" s="64" t="str">
        <f t="shared" si="46"/>
        <v/>
      </c>
      <c r="M129" s="80" t="str">
        <f t="shared" si="47"/>
        <v/>
      </c>
      <c r="N129" s="68" t="str">
        <f>IF(M129="","",IF(D129&lt;=35,LOOKUP(D129,概要と通り!$G$24:$G$59,概要と通り!$J$24:$J$59),LOOKUP(D129,概要と通り!$G$63:$G$118,概要と通り!$J$63:$J$118)))</f>
        <v/>
      </c>
      <c r="O129" s="13" t="str">
        <f t="shared" si="48"/>
        <v/>
      </c>
      <c r="P129" s="13" t="str">
        <f t="shared" si="49"/>
        <v/>
      </c>
      <c r="R129" s="71"/>
      <c r="S129" s="71"/>
      <c r="T129" s="91"/>
      <c r="U129" s="151"/>
      <c r="V129" s="64" t="str">
        <f>IF(U129="","",IF(U129&lt;=135,LOOKUP(U129,概要と通り!$A$24:$A$59,概要と通り!$B$24:$B$59),LOOKUP(U129,概要と通り!$A$63:$A$118,概要と通り!$B$63:$B$118)))</f>
        <v/>
      </c>
      <c r="W129" s="151"/>
      <c r="X129" s="152"/>
      <c r="Y129" s="64" t="str">
        <f t="shared" si="50"/>
        <v/>
      </c>
      <c r="Z129" s="153"/>
      <c r="AA129" s="64" t="str">
        <f t="shared" si="51"/>
        <v/>
      </c>
      <c r="AB129" s="161"/>
      <c r="AC129" s="64" t="str">
        <f t="shared" si="52"/>
        <v/>
      </c>
      <c r="AD129" s="80" t="str">
        <f t="shared" si="53"/>
        <v/>
      </c>
      <c r="AE129" s="68" t="str">
        <f>IF(AD129="","",IF(U129&lt;=135,LOOKUP(U129,概要と通り!$A$24:$A$59,概要と通り!$D$24:$D$59),LOOKUP(U129,概要と通り!$A$63:$A$118,概要と通り!$D$63:$D$118)))</f>
        <v/>
      </c>
      <c r="AF129" s="13" t="str">
        <f t="shared" si="54"/>
        <v/>
      </c>
      <c r="AG129" s="13" t="str">
        <f t="shared" si="55"/>
        <v/>
      </c>
    </row>
    <row r="130" spans="1:33">
      <c r="A130" s="71"/>
      <c r="B130" s="71"/>
      <c r="C130" s="91"/>
      <c r="D130" s="151"/>
      <c r="E130" s="64" t="str">
        <f>IF(D130="","",IF(D130&lt;=35,LOOKUP(D130,概要と通り!$G$24:$G$59,概要と通り!$H$24:$H$59),LOOKUP(D130,概要と通り!$G$63:$G$118,概要と通り!$H$63:$H$118)))</f>
        <v/>
      </c>
      <c r="F130" s="151"/>
      <c r="G130" s="152"/>
      <c r="H130" s="64" t="str">
        <f t="shared" si="44"/>
        <v/>
      </c>
      <c r="I130" s="153"/>
      <c r="J130" s="64" t="str">
        <f t="shared" si="45"/>
        <v/>
      </c>
      <c r="K130" s="154"/>
      <c r="L130" s="64" t="str">
        <f t="shared" si="46"/>
        <v/>
      </c>
      <c r="M130" s="80" t="str">
        <f t="shared" si="47"/>
        <v/>
      </c>
      <c r="N130" s="68" t="str">
        <f>IF(M130="","",IF(D130&lt;=35,LOOKUP(D130,概要と通り!$G$24:$G$59,概要と通り!$J$24:$J$59),LOOKUP(D130,概要と通り!$G$63:$G$118,概要と通り!$J$63:$J$118)))</f>
        <v/>
      </c>
      <c r="O130" s="13" t="str">
        <f t="shared" si="48"/>
        <v/>
      </c>
      <c r="P130" s="13" t="str">
        <f t="shared" si="49"/>
        <v/>
      </c>
      <c r="R130" s="71"/>
      <c r="S130" s="71"/>
      <c r="T130" s="91"/>
      <c r="U130" s="151"/>
      <c r="V130" s="64" t="str">
        <f>IF(U130="","",IF(U130&lt;=135,LOOKUP(U130,概要と通り!$A$24:$A$59,概要と通り!$B$24:$B$59),LOOKUP(U130,概要と通り!$A$63:$A$118,概要と通り!$B$63:$B$118)))</f>
        <v/>
      </c>
      <c r="W130" s="151"/>
      <c r="X130" s="152"/>
      <c r="Y130" s="64" t="str">
        <f t="shared" si="50"/>
        <v/>
      </c>
      <c r="Z130" s="153"/>
      <c r="AA130" s="64" t="str">
        <f t="shared" si="51"/>
        <v/>
      </c>
      <c r="AB130" s="161"/>
      <c r="AC130" s="64" t="str">
        <f t="shared" si="52"/>
        <v/>
      </c>
      <c r="AD130" s="80" t="str">
        <f t="shared" si="53"/>
        <v/>
      </c>
      <c r="AE130" s="68" t="str">
        <f>IF(AD130="","",IF(U130&lt;=135,LOOKUP(U130,概要と通り!$A$24:$A$59,概要と通り!$D$24:$D$59),LOOKUP(U130,概要と通り!$A$63:$A$118,概要と通り!$D$63:$D$118)))</f>
        <v/>
      </c>
      <c r="AF130" s="13" t="str">
        <f t="shared" si="54"/>
        <v/>
      </c>
      <c r="AG130" s="13" t="str">
        <f t="shared" si="55"/>
        <v/>
      </c>
    </row>
    <row r="131" spans="1:33">
      <c r="A131" s="71"/>
      <c r="B131" s="71"/>
      <c r="C131" s="91"/>
      <c r="D131" s="151"/>
      <c r="E131" s="64" t="str">
        <f>IF(D131="","",IF(D131&lt;=35,LOOKUP(D131,概要と通り!$G$24:$G$59,概要と通り!$H$24:$H$59),LOOKUP(D131,概要と通り!$G$63:$G$118,概要と通り!$H$63:$H$118)))</f>
        <v/>
      </c>
      <c r="F131" s="151"/>
      <c r="G131" s="152"/>
      <c r="H131" s="64" t="str">
        <f t="shared" si="44"/>
        <v/>
      </c>
      <c r="I131" s="153"/>
      <c r="J131" s="64" t="str">
        <f t="shared" si="45"/>
        <v/>
      </c>
      <c r="K131" s="154"/>
      <c r="L131" s="64" t="str">
        <f t="shared" si="46"/>
        <v/>
      </c>
      <c r="M131" s="80" t="str">
        <f t="shared" si="47"/>
        <v/>
      </c>
      <c r="N131" s="68" t="str">
        <f>IF(M131="","",IF(D131&lt;=35,LOOKUP(D131,概要と通り!$G$24:$G$59,概要と通り!$J$24:$J$59),LOOKUP(D131,概要と通り!$G$63:$G$118,概要と通り!$J$63:$J$118)))</f>
        <v/>
      </c>
      <c r="O131" s="13" t="str">
        <f t="shared" si="48"/>
        <v/>
      </c>
      <c r="P131" s="13" t="str">
        <f t="shared" si="49"/>
        <v/>
      </c>
      <c r="R131" s="71"/>
      <c r="S131" s="71"/>
      <c r="T131" s="91"/>
      <c r="U131" s="151"/>
      <c r="V131" s="64" t="str">
        <f>IF(U131="","",IF(U131&lt;=135,LOOKUP(U131,概要と通り!$A$24:$A$59,概要と通り!$B$24:$B$59),LOOKUP(U131,概要と通り!$A$63:$A$118,概要と通り!$B$63:$B$118)))</f>
        <v/>
      </c>
      <c r="W131" s="151"/>
      <c r="X131" s="152"/>
      <c r="Y131" s="64" t="str">
        <f t="shared" si="50"/>
        <v/>
      </c>
      <c r="Z131" s="153"/>
      <c r="AA131" s="64" t="str">
        <f t="shared" si="51"/>
        <v/>
      </c>
      <c r="AB131" s="161"/>
      <c r="AC131" s="64" t="str">
        <f t="shared" si="52"/>
        <v/>
      </c>
      <c r="AD131" s="80" t="str">
        <f t="shared" si="53"/>
        <v/>
      </c>
      <c r="AE131" s="68" t="str">
        <f>IF(AD131="","",IF(U131&lt;=135,LOOKUP(U131,概要と通り!$A$24:$A$59,概要と通り!$D$24:$D$59),LOOKUP(U131,概要と通り!$A$63:$A$118,概要と通り!$D$63:$D$118)))</f>
        <v/>
      </c>
      <c r="AF131" s="13" t="str">
        <f t="shared" si="54"/>
        <v/>
      </c>
      <c r="AG131" s="13" t="str">
        <f t="shared" si="55"/>
        <v/>
      </c>
    </row>
    <row r="132" spans="1:33">
      <c r="A132" s="71"/>
      <c r="B132" s="71"/>
      <c r="C132" s="91"/>
      <c r="D132" s="151"/>
      <c r="E132" s="64" t="str">
        <f>IF(D132="","",IF(D132&lt;=35,LOOKUP(D132,概要と通り!$G$24:$G$59,概要と通り!$H$24:$H$59),LOOKUP(D132,概要と通り!$G$63:$G$118,概要と通り!$H$63:$H$118)))</f>
        <v/>
      </c>
      <c r="F132" s="151"/>
      <c r="G132" s="152"/>
      <c r="H132" s="64" t="str">
        <f t="shared" si="44"/>
        <v/>
      </c>
      <c r="I132" s="153"/>
      <c r="J132" s="64" t="str">
        <f t="shared" si="45"/>
        <v/>
      </c>
      <c r="K132" s="154"/>
      <c r="L132" s="64" t="str">
        <f t="shared" si="46"/>
        <v/>
      </c>
      <c r="M132" s="80" t="str">
        <f t="shared" si="47"/>
        <v/>
      </c>
      <c r="N132" s="68" t="str">
        <f>IF(M132="","",IF(D132&lt;=35,LOOKUP(D132,概要と通り!$G$24:$G$59,概要と通り!$J$24:$J$59),LOOKUP(D132,概要と通り!$G$63:$G$118,概要と通り!$J$63:$J$118)))</f>
        <v/>
      </c>
      <c r="O132" s="13" t="str">
        <f t="shared" si="48"/>
        <v/>
      </c>
      <c r="P132" s="13" t="str">
        <f t="shared" si="49"/>
        <v/>
      </c>
      <c r="R132" s="71"/>
      <c r="S132" s="71"/>
      <c r="T132" s="91"/>
      <c r="U132" s="151"/>
      <c r="V132" s="64" t="str">
        <f>IF(U132="","",IF(U132&lt;=135,LOOKUP(U132,概要と通り!$A$24:$A$59,概要と通り!$B$24:$B$59),LOOKUP(U132,概要と通り!$A$63:$A$118,概要と通り!$B$63:$B$118)))</f>
        <v/>
      </c>
      <c r="W132" s="151"/>
      <c r="X132" s="152"/>
      <c r="Y132" s="64" t="str">
        <f t="shared" si="50"/>
        <v/>
      </c>
      <c r="Z132" s="153"/>
      <c r="AA132" s="64" t="str">
        <f t="shared" si="51"/>
        <v/>
      </c>
      <c r="AB132" s="161"/>
      <c r="AC132" s="64" t="str">
        <f t="shared" si="52"/>
        <v/>
      </c>
      <c r="AD132" s="80" t="str">
        <f t="shared" si="53"/>
        <v/>
      </c>
      <c r="AE132" s="68" t="str">
        <f>IF(AD132="","",IF(U132&lt;=135,LOOKUP(U132,概要と通り!$A$24:$A$59,概要と通り!$D$24:$D$59),LOOKUP(U132,概要と通り!$A$63:$A$118,概要と通り!$D$63:$D$118)))</f>
        <v/>
      </c>
      <c r="AF132" s="13" t="str">
        <f t="shared" si="54"/>
        <v/>
      </c>
      <c r="AG132" s="13" t="str">
        <f t="shared" si="55"/>
        <v/>
      </c>
    </row>
    <row r="133" spans="1:33">
      <c r="A133" s="71"/>
      <c r="B133" s="71"/>
      <c r="C133" s="91"/>
      <c r="D133" s="151"/>
      <c r="E133" s="64" t="str">
        <f>IF(D133="","",IF(D133&lt;=35,LOOKUP(D133,概要と通り!$G$24:$G$59,概要と通り!$H$24:$H$59),LOOKUP(D133,概要と通り!$G$63:$G$118,概要と通り!$H$63:$H$118)))</f>
        <v/>
      </c>
      <c r="F133" s="151"/>
      <c r="G133" s="152"/>
      <c r="H133" s="64" t="str">
        <f t="shared" si="44"/>
        <v/>
      </c>
      <c r="I133" s="153"/>
      <c r="J133" s="64" t="str">
        <f t="shared" si="45"/>
        <v/>
      </c>
      <c r="K133" s="154"/>
      <c r="L133" s="64" t="str">
        <f t="shared" si="46"/>
        <v/>
      </c>
      <c r="M133" s="80" t="str">
        <f t="shared" si="47"/>
        <v/>
      </c>
      <c r="N133" s="68" t="str">
        <f>IF(M133="","",IF(D133&lt;=35,LOOKUP(D133,概要と通り!$G$24:$G$59,概要と通り!$J$24:$J$59),LOOKUP(D133,概要と通り!$G$63:$G$118,概要と通り!$J$63:$J$118)))</f>
        <v/>
      </c>
      <c r="O133" s="13" t="str">
        <f t="shared" si="48"/>
        <v/>
      </c>
      <c r="P133" s="13" t="str">
        <f t="shared" si="49"/>
        <v/>
      </c>
      <c r="R133" s="71"/>
      <c r="S133" s="71"/>
      <c r="T133" s="91"/>
      <c r="U133" s="151"/>
      <c r="V133" s="64" t="str">
        <f>IF(U133="","",IF(U133&lt;=135,LOOKUP(U133,概要と通り!$A$24:$A$59,概要と通り!$B$24:$B$59),LOOKUP(U133,概要と通り!$A$63:$A$118,概要と通り!$B$63:$B$118)))</f>
        <v/>
      </c>
      <c r="W133" s="151"/>
      <c r="X133" s="152"/>
      <c r="Y133" s="64" t="str">
        <f t="shared" si="50"/>
        <v/>
      </c>
      <c r="Z133" s="153"/>
      <c r="AA133" s="64" t="str">
        <f t="shared" si="51"/>
        <v/>
      </c>
      <c r="AB133" s="161"/>
      <c r="AC133" s="64" t="str">
        <f t="shared" si="52"/>
        <v/>
      </c>
      <c r="AD133" s="80" t="str">
        <f t="shared" si="53"/>
        <v/>
      </c>
      <c r="AE133" s="68" t="str">
        <f>IF(AD133="","",IF(U133&lt;=135,LOOKUP(U133,概要と通り!$A$24:$A$59,概要と通り!$D$24:$D$59),LOOKUP(U133,概要と通り!$A$63:$A$118,概要と通り!$D$63:$D$118)))</f>
        <v/>
      </c>
      <c r="AF133" s="13" t="str">
        <f t="shared" si="54"/>
        <v/>
      </c>
      <c r="AG133" s="13" t="str">
        <f t="shared" si="55"/>
        <v/>
      </c>
    </row>
    <row r="134" spans="1:33">
      <c r="A134" s="71"/>
      <c r="B134" s="71"/>
      <c r="C134" s="91"/>
      <c r="D134" s="151"/>
      <c r="E134" s="64" t="str">
        <f>IF(D134="","",IF(D134&lt;=35,LOOKUP(D134,概要と通り!$G$24:$G$59,概要と通り!$H$24:$H$59),LOOKUP(D134,概要と通り!$G$63:$G$118,概要と通り!$H$63:$H$118)))</f>
        <v/>
      </c>
      <c r="F134" s="151"/>
      <c r="G134" s="152"/>
      <c r="H134" s="64" t="str">
        <f t="shared" si="44"/>
        <v/>
      </c>
      <c r="I134" s="153"/>
      <c r="J134" s="64" t="str">
        <f t="shared" si="45"/>
        <v/>
      </c>
      <c r="K134" s="154"/>
      <c r="L134" s="64" t="str">
        <f t="shared" si="46"/>
        <v/>
      </c>
      <c r="M134" s="80" t="str">
        <f t="shared" si="47"/>
        <v/>
      </c>
      <c r="N134" s="68" t="str">
        <f>IF(M134="","",IF(D134&lt;=35,LOOKUP(D134,概要と通り!$G$24:$G$59,概要と通り!$J$24:$J$59),LOOKUP(D134,概要と通り!$G$63:$G$118,概要と通り!$J$63:$J$118)))</f>
        <v/>
      </c>
      <c r="O134" s="13" t="str">
        <f t="shared" si="48"/>
        <v/>
      </c>
      <c r="P134" s="13" t="str">
        <f t="shared" si="49"/>
        <v/>
      </c>
      <c r="R134" s="71"/>
      <c r="S134" s="71"/>
      <c r="T134" s="91"/>
      <c r="U134" s="151"/>
      <c r="V134" s="64" t="str">
        <f>IF(U134="","",IF(U134&lt;=135,LOOKUP(U134,概要と通り!$A$24:$A$59,概要と通り!$B$24:$B$59),LOOKUP(U134,概要と通り!$A$63:$A$118,概要と通り!$B$63:$B$118)))</f>
        <v/>
      </c>
      <c r="W134" s="151"/>
      <c r="X134" s="152"/>
      <c r="Y134" s="64" t="str">
        <f t="shared" si="50"/>
        <v/>
      </c>
      <c r="Z134" s="153"/>
      <c r="AA134" s="64" t="str">
        <f t="shared" si="51"/>
        <v/>
      </c>
      <c r="AB134" s="161"/>
      <c r="AC134" s="64" t="str">
        <f t="shared" si="52"/>
        <v/>
      </c>
      <c r="AD134" s="80" t="str">
        <f t="shared" si="53"/>
        <v/>
      </c>
      <c r="AE134" s="68" t="str">
        <f>IF(AD134="","",IF(U134&lt;=135,LOOKUP(U134,概要と通り!$A$24:$A$59,概要と通り!$D$24:$D$59),LOOKUP(U134,概要と通り!$A$63:$A$118,概要と通り!$D$63:$D$118)))</f>
        <v/>
      </c>
      <c r="AF134" s="13" t="str">
        <f t="shared" si="54"/>
        <v/>
      </c>
      <c r="AG134" s="13" t="str">
        <f t="shared" si="55"/>
        <v/>
      </c>
    </row>
    <row r="135" spans="1:33">
      <c r="A135" s="71"/>
      <c r="B135" s="71"/>
      <c r="C135" s="91"/>
      <c r="D135" s="151"/>
      <c r="E135" s="64" t="str">
        <f>IF(D135="","",IF(D135&lt;=35,LOOKUP(D135,概要と通り!$G$24:$G$59,概要と通り!$H$24:$H$59),LOOKUP(D135,概要と通り!$G$63:$G$118,概要と通り!$H$63:$H$118)))</f>
        <v/>
      </c>
      <c r="F135" s="151"/>
      <c r="G135" s="152"/>
      <c r="H135" s="64" t="str">
        <f t="shared" si="44"/>
        <v/>
      </c>
      <c r="I135" s="153"/>
      <c r="J135" s="64" t="str">
        <f t="shared" si="45"/>
        <v/>
      </c>
      <c r="K135" s="154"/>
      <c r="L135" s="64" t="str">
        <f t="shared" si="46"/>
        <v/>
      </c>
      <c r="M135" s="80" t="str">
        <f t="shared" si="47"/>
        <v/>
      </c>
      <c r="N135" s="68" t="str">
        <f>IF(M135="","",IF(D135&lt;=35,LOOKUP(D135,概要と通り!$G$24:$G$59,概要と通り!$J$24:$J$59),LOOKUP(D135,概要と通り!$G$63:$G$118,概要と通り!$J$63:$J$118)))</f>
        <v/>
      </c>
      <c r="O135" s="13" t="str">
        <f t="shared" si="48"/>
        <v/>
      </c>
      <c r="P135" s="13" t="str">
        <f t="shared" si="49"/>
        <v/>
      </c>
      <c r="R135" s="71"/>
      <c r="S135" s="71"/>
      <c r="T135" s="91"/>
      <c r="U135" s="151"/>
      <c r="V135" s="64" t="str">
        <f>IF(U135="","",IF(U135&lt;=135,LOOKUP(U135,概要と通り!$A$24:$A$59,概要と通り!$B$24:$B$59),LOOKUP(U135,概要と通り!$A$63:$A$118,概要と通り!$B$63:$B$118)))</f>
        <v/>
      </c>
      <c r="W135" s="151"/>
      <c r="X135" s="152"/>
      <c r="Y135" s="64" t="str">
        <f t="shared" si="50"/>
        <v/>
      </c>
      <c r="Z135" s="153"/>
      <c r="AA135" s="64" t="str">
        <f t="shared" si="51"/>
        <v/>
      </c>
      <c r="AB135" s="161"/>
      <c r="AC135" s="64" t="str">
        <f t="shared" si="52"/>
        <v/>
      </c>
      <c r="AD135" s="80" t="str">
        <f t="shared" si="53"/>
        <v/>
      </c>
      <c r="AE135" s="68" t="str">
        <f>IF(AD135="","",IF(U135&lt;=135,LOOKUP(U135,概要と通り!$A$24:$A$59,概要と通り!$D$24:$D$59),LOOKUP(U135,概要と通り!$A$63:$A$118,概要と通り!$D$63:$D$118)))</f>
        <v/>
      </c>
      <c r="AF135" s="13" t="str">
        <f t="shared" si="54"/>
        <v/>
      </c>
      <c r="AG135" s="13" t="str">
        <f t="shared" si="55"/>
        <v/>
      </c>
    </row>
    <row r="136" spans="1:33">
      <c r="A136" s="71"/>
      <c r="B136" s="71"/>
      <c r="C136" s="91"/>
      <c r="D136" s="151"/>
      <c r="E136" s="64" t="str">
        <f>IF(D136="","",IF(D136&lt;=35,LOOKUP(D136,概要と通り!$G$24:$G$59,概要と通り!$H$24:$H$59),LOOKUP(D136,概要と通り!$G$63:$G$118,概要と通り!$H$63:$H$118)))</f>
        <v/>
      </c>
      <c r="F136" s="151"/>
      <c r="G136" s="152"/>
      <c r="H136" s="64" t="str">
        <f t="shared" si="44"/>
        <v/>
      </c>
      <c r="I136" s="153"/>
      <c r="J136" s="64" t="str">
        <f t="shared" si="45"/>
        <v/>
      </c>
      <c r="K136" s="154"/>
      <c r="L136" s="64" t="str">
        <f t="shared" si="46"/>
        <v/>
      </c>
      <c r="M136" s="80" t="str">
        <f t="shared" si="47"/>
        <v/>
      </c>
      <c r="N136" s="68" t="str">
        <f>IF(M136="","",IF(D136&lt;=35,LOOKUP(D136,概要と通り!$G$24:$G$59,概要と通り!$J$24:$J$59),LOOKUP(D136,概要と通り!$G$63:$G$118,概要と通り!$J$63:$J$118)))</f>
        <v/>
      </c>
      <c r="O136" s="13" t="str">
        <f t="shared" si="48"/>
        <v/>
      </c>
      <c r="P136" s="13" t="str">
        <f t="shared" si="49"/>
        <v/>
      </c>
      <c r="R136" s="71"/>
      <c r="S136" s="71"/>
      <c r="T136" s="91"/>
      <c r="U136" s="151"/>
      <c r="V136" s="64" t="str">
        <f>IF(U136="","",IF(U136&lt;=135,LOOKUP(U136,概要と通り!$A$24:$A$59,概要と通り!$B$24:$B$59),LOOKUP(U136,概要と通り!$A$63:$A$118,概要と通り!$B$63:$B$118)))</f>
        <v/>
      </c>
      <c r="W136" s="151"/>
      <c r="X136" s="152"/>
      <c r="Y136" s="64" t="str">
        <f t="shared" si="50"/>
        <v/>
      </c>
      <c r="Z136" s="153"/>
      <c r="AA136" s="64" t="str">
        <f t="shared" si="51"/>
        <v/>
      </c>
      <c r="AB136" s="161"/>
      <c r="AC136" s="64" t="str">
        <f t="shared" si="52"/>
        <v/>
      </c>
      <c r="AD136" s="80" t="str">
        <f t="shared" si="53"/>
        <v/>
      </c>
      <c r="AE136" s="68" t="str">
        <f>IF(AD136="","",IF(U136&lt;=135,LOOKUP(U136,概要と通り!$A$24:$A$59,概要と通り!$D$24:$D$59),LOOKUP(U136,概要と通り!$A$63:$A$118,概要と通り!$D$63:$D$118)))</f>
        <v/>
      </c>
      <c r="AF136" s="13" t="str">
        <f t="shared" si="54"/>
        <v/>
      </c>
      <c r="AG136" s="13" t="str">
        <f t="shared" si="55"/>
        <v/>
      </c>
    </row>
    <row r="137" spans="1:33">
      <c r="A137" s="71"/>
      <c r="B137" s="71"/>
      <c r="C137" s="91"/>
      <c r="D137" s="151"/>
      <c r="E137" s="64" t="str">
        <f>IF(D137="","",IF(D137&lt;=35,LOOKUP(D137,概要と通り!$G$24:$G$59,概要と通り!$H$24:$H$59),LOOKUP(D137,概要と通り!$G$63:$G$118,概要と通り!$H$63:$H$118)))</f>
        <v/>
      </c>
      <c r="F137" s="151"/>
      <c r="G137" s="152"/>
      <c r="H137" s="64" t="str">
        <f t="shared" si="44"/>
        <v/>
      </c>
      <c r="I137" s="153"/>
      <c r="J137" s="64" t="str">
        <f t="shared" si="45"/>
        <v/>
      </c>
      <c r="K137" s="154"/>
      <c r="L137" s="64" t="str">
        <f t="shared" si="46"/>
        <v/>
      </c>
      <c r="M137" s="80" t="str">
        <f t="shared" si="47"/>
        <v/>
      </c>
      <c r="N137" s="68" t="str">
        <f>IF(M137="","",IF(D137&lt;=35,LOOKUP(D137,概要と通り!$G$24:$G$59,概要と通り!$J$24:$J$59),LOOKUP(D137,概要と通り!$G$63:$G$118,概要と通り!$J$63:$J$118)))</f>
        <v/>
      </c>
      <c r="O137" s="13" t="str">
        <f t="shared" si="48"/>
        <v/>
      </c>
      <c r="P137" s="13" t="str">
        <f t="shared" si="49"/>
        <v/>
      </c>
      <c r="R137" s="71"/>
      <c r="S137" s="71"/>
      <c r="T137" s="91"/>
      <c r="U137" s="151"/>
      <c r="V137" s="64" t="str">
        <f>IF(U137="","",IF(U137&lt;=135,LOOKUP(U137,概要と通り!$A$24:$A$59,概要と通り!$B$24:$B$59),LOOKUP(U137,概要と通り!$A$63:$A$118,概要と通り!$B$63:$B$118)))</f>
        <v/>
      </c>
      <c r="W137" s="151"/>
      <c r="X137" s="152"/>
      <c r="Y137" s="64" t="str">
        <f t="shared" si="50"/>
        <v/>
      </c>
      <c r="Z137" s="153"/>
      <c r="AA137" s="64" t="str">
        <f t="shared" si="51"/>
        <v/>
      </c>
      <c r="AB137" s="161"/>
      <c r="AC137" s="64" t="str">
        <f t="shared" si="52"/>
        <v/>
      </c>
      <c r="AD137" s="80" t="str">
        <f t="shared" si="53"/>
        <v/>
      </c>
      <c r="AE137" s="68" t="str">
        <f>IF(AD137="","",IF(U137&lt;=135,LOOKUP(U137,概要と通り!$A$24:$A$59,概要と通り!$D$24:$D$59),LOOKUP(U137,概要と通り!$A$63:$A$118,概要と通り!$D$63:$D$118)))</f>
        <v/>
      </c>
      <c r="AF137" s="13" t="str">
        <f t="shared" si="54"/>
        <v/>
      </c>
      <c r="AG137" s="13" t="str">
        <f t="shared" si="55"/>
        <v/>
      </c>
    </row>
    <row r="138" spans="1:33">
      <c r="A138" s="71"/>
      <c r="B138" s="71"/>
      <c r="C138" s="91"/>
      <c r="D138" s="151"/>
      <c r="E138" s="64" t="str">
        <f>IF(D138="","",IF(D138&lt;=35,LOOKUP(D138,概要と通り!$G$24:$G$59,概要と通り!$H$24:$H$59),LOOKUP(D138,概要と通り!$G$63:$G$118,概要と通り!$H$63:$H$118)))</f>
        <v/>
      </c>
      <c r="F138" s="151"/>
      <c r="G138" s="152"/>
      <c r="H138" s="64" t="str">
        <f t="shared" si="44"/>
        <v/>
      </c>
      <c r="I138" s="153"/>
      <c r="J138" s="64" t="str">
        <f t="shared" si="45"/>
        <v/>
      </c>
      <c r="K138" s="154"/>
      <c r="L138" s="64" t="str">
        <f t="shared" si="46"/>
        <v/>
      </c>
      <c r="M138" s="80" t="str">
        <f t="shared" si="47"/>
        <v/>
      </c>
      <c r="N138" s="68" t="str">
        <f>IF(M138="","",IF(D138&lt;=35,LOOKUP(D138,概要と通り!$G$24:$G$59,概要と通り!$J$24:$J$59),LOOKUP(D138,概要と通り!$G$63:$G$118,概要と通り!$J$63:$J$118)))</f>
        <v/>
      </c>
      <c r="O138" s="13" t="str">
        <f t="shared" si="48"/>
        <v/>
      </c>
      <c r="P138" s="13" t="str">
        <f t="shared" si="49"/>
        <v/>
      </c>
      <c r="R138" s="71"/>
      <c r="S138" s="71"/>
      <c r="T138" s="91"/>
      <c r="U138" s="151"/>
      <c r="V138" s="64" t="str">
        <f>IF(U138="","",IF(U138&lt;=135,LOOKUP(U138,概要と通り!$A$24:$A$59,概要と通り!$B$24:$B$59),LOOKUP(U138,概要と通り!$A$63:$A$118,概要と通り!$B$63:$B$118)))</f>
        <v/>
      </c>
      <c r="W138" s="151"/>
      <c r="X138" s="152"/>
      <c r="Y138" s="64" t="str">
        <f t="shared" si="50"/>
        <v/>
      </c>
      <c r="Z138" s="153"/>
      <c r="AA138" s="64" t="str">
        <f t="shared" si="51"/>
        <v/>
      </c>
      <c r="AB138" s="161"/>
      <c r="AC138" s="64" t="str">
        <f t="shared" si="52"/>
        <v/>
      </c>
      <c r="AD138" s="80" t="str">
        <f t="shared" si="53"/>
        <v/>
      </c>
      <c r="AE138" s="68" t="str">
        <f>IF(AD138="","",IF(U138&lt;=135,LOOKUP(U138,概要と通り!$A$24:$A$59,概要と通り!$D$24:$D$59),LOOKUP(U138,概要と通り!$A$63:$A$118,概要と通り!$D$63:$D$118)))</f>
        <v/>
      </c>
      <c r="AF138" s="13" t="str">
        <f t="shared" si="54"/>
        <v/>
      </c>
      <c r="AG138" s="13" t="str">
        <f t="shared" si="55"/>
        <v/>
      </c>
    </row>
    <row r="139" spans="1:33">
      <c r="A139" s="71"/>
      <c r="B139" s="71"/>
      <c r="C139" s="91"/>
      <c r="D139" s="151"/>
      <c r="E139" s="64" t="str">
        <f>IF(D139="","",IF(D139&lt;=35,LOOKUP(D139,概要と通り!$G$24:$G$59,概要と通り!$H$24:$H$59),LOOKUP(D139,概要と通り!$G$63:$G$118,概要と通り!$H$63:$H$118)))</f>
        <v/>
      </c>
      <c r="F139" s="151"/>
      <c r="G139" s="152"/>
      <c r="H139" s="64" t="str">
        <f t="shared" si="44"/>
        <v/>
      </c>
      <c r="I139" s="153"/>
      <c r="J139" s="64" t="str">
        <f t="shared" si="45"/>
        <v/>
      </c>
      <c r="K139" s="154"/>
      <c r="L139" s="64" t="str">
        <f t="shared" si="46"/>
        <v/>
      </c>
      <c r="M139" s="80" t="str">
        <f t="shared" si="47"/>
        <v/>
      </c>
      <c r="N139" s="68" t="str">
        <f>IF(M139="","",IF(D139&lt;=35,LOOKUP(D139,概要と通り!$G$24:$G$59,概要と通り!$J$24:$J$59),LOOKUP(D139,概要と通り!$G$63:$G$118,概要と通り!$J$63:$J$118)))</f>
        <v/>
      </c>
      <c r="O139" s="13" t="str">
        <f t="shared" si="48"/>
        <v/>
      </c>
      <c r="P139" s="13" t="str">
        <f t="shared" si="49"/>
        <v/>
      </c>
      <c r="R139" s="71"/>
      <c r="S139" s="71"/>
      <c r="T139" s="91"/>
      <c r="U139" s="151"/>
      <c r="V139" s="64" t="str">
        <f>IF(U139="","",IF(U139&lt;=135,LOOKUP(U139,概要と通り!$A$24:$A$59,概要と通り!$B$24:$B$59),LOOKUP(U139,概要と通り!$A$63:$A$118,概要と通り!$B$63:$B$118)))</f>
        <v/>
      </c>
      <c r="W139" s="151"/>
      <c r="X139" s="152"/>
      <c r="Y139" s="64" t="str">
        <f t="shared" si="50"/>
        <v/>
      </c>
      <c r="Z139" s="153"/>
      <c r="AA139" s="64" t="str">
        <f t="shared" si="51"/>
        <v/>
      </c>
      <c r="AB139" s="161"/>
      <c r="AC139" s="64" t="str">
        <f t="shared" si="52"/>
        <v/>
      </c>
      <c r="AD139" s="80" t="str">
        <f t="shared" si="53"/>
        <v/>
      </c>
      <c r="AE139" s="68" t="str">
        <f>IF(AD139="","",IF(U139&lt;=135,LOOKUP(U139,概要と通り!$A$24:$A$59,概要と通り!$D$24:$D$59),LOOKUP(U139,概要と通り!$A$63:$A$118,概要と通り!$D$63:$D$118)))</f>
        <v/>
      </c>
      <c r="AF139" s="13" t="str">
        <f t="shared" si="54"/>
        <v/>
      </c>
      <c r="AG139" s="13" t="str">
        <f t="shared" si="55"/>
        <v/>
      </c>
    </row>
    <row r="140" spans="1:33">
      <c r="A140" s="71"/>
      <c r="B140" s="71"/>
      <c r="C140" s="91"/>
      <c r="D140" s="151"/>
      <c r="E140" s="64" t="str">
        <f>IF(D140="","",IF(D140&lt;=35,LOOKUP(D140,概要と通り!$G$24:$G$59,概要と通り!$H$24:$H$59),LOOKUP(D140,概要と通り!$G$63:$G$118,概要と通り!$H$63:$H$118)))</f>
        <v/>
      </c>
      <c r="F140" s="151"/>
      <c r="G140" s="152"/>
      <c r="H140" s="64" t="str">
        <f t="shared" si="44"/>
        <v/>
      </c>
      <c r="I140" s="153"/>
      <c r="J140" s="64" t="str">
        <f t="shared" si="45"/>
        <v/>
      </c>
      <c r="K140" s="154"/>
      <c r="L140" s="64" t="str">
        <f t="shared" si="46"/>
        <v/>
      </c>
      <c r="M140" s="80" t="str">
        <f t="shared" si="47"/>
        <v/>
      </c>
      <c r="N140" s="68" t="str">
        <f>IF(M140="","",IF(D140&lt;=35,LOOKUP(D140,概要と通り!$G$24:$G$59,概要と通り!$J$24:$J$59),LOOKUP(D140,概要と通り!$G$63:$G$118,概要と通り!$J$63:$J$118)))</f>
        <v/>
      </c>
      <c r="O140" s="13" t="str">
        <f t="shared" si="48"/>
        <v/>
      </c>
      <c r="P140" s="13" t="str">
        <f t="shared" si="49"/>
        <v/>
      </c>
      <c r="R140" s="71"/>
      <c r="S140" s="71"/>
      <c r="T140" s="91"/>
      <c r="U140" s="151"/>
      <c r="V140" s="64" t="str">
        <f>IF(U140="","",IF(U140&lt;=135,LOOKUP(U140,概要と通り!$A$24:$A$59,概要と通り!$B$24:$B$59),LOOKUP(U140,概要と通り!$A$63:$A$118,概要と通り!$B$63:$B$118)))</f>
        <v/>
      </c>
      <c r="W140" s="151"/>
      <c r="X140" s="152"/>
      <c r="Y140" s="64" t="str">
        <f t="shared" si="50"/>
        <v/>
      </c>
      <c r="Z140" s="153"/>
      <c r="AA140" s="64" t="str">
        <f t="shared" si="51"/>
        <v/>
      </c>
      <c r="AB140" s="161"/>
      <c r="AC140" s="64" t="str">
        <f t="shared" si="52"/>
        <v/>
      </c>
      <c r="AD140" s="80" t="str">
        <f t="shared" si="53"/>
        <v/>
      </c>
      <c r="AE140" s="68" t="str">
        <f>IF(AD140="","",IF(U140&lt;=135,LOOKUP(U140,概要と通り!$A$24:$A$59,概要と通り!$D$24:$D$59),LOOKUP(U140,概要と通り!$A$63:$A$118,概要と通り!$D$63:$D$118)))</f>
        <v/>
      </c>
      <c r="AF140" s="13" t="str">
        <f t="shared" si="54"/>
        <v/>
      </c>
      <c r="AG140" s="13" t="str">
        <f t="shared" si="55"/>
        <v/>
      </c>
    </row>
    <row r="141" spans="1:33">
      <c r="A141" s="71"/>
      <c r="B141" s="71"/>
      <c r="C141" s="91"/>
      <c r="D141" s="151"/>
      <c r="E141" s="64" t="str">
        <f>IF(D141="","",IF(D141&lt;=35,LOOKUP(D141,概要と通り!$G$24:$G$59,概要と通り!$H$24:$H$59),LOOKUP(D141,概要と通り!$G$63:$G$118,概要と通り!$H$63:$H$118)))</f>
        <v/>
      </c>
      <c r="F141" s="151"/>
      <c r="G141" s="152"/>
      <c r="H141" s="64" t="str">
        <f t="shared" si="44"/>
        <v/>
      </c>
      <c r="I141" s="153"/>
      <c r="J141" s="64" t="str">
        <f t="shared" si="45"/>
        <v/>
      </c>
      <c r="K141" s="154"/>
      <c r="L141" s="64" t="str">
        <f t="shared" si="46"/>
        <v/>
      </c>
      <c r="M141" s="80" t="str">
        <f t="shared" si="47"/>
        <v/>
      </c>
      <c r="N141" s="68" t="str">
        <f>IF(M141="","",IF(D141&lt;=35,LOOKUP(D141,概要と通り!$G$24:$G$59,概要と通り!$J$24:$J$59),LOOKUP(D141,概要と通り!$G$63:$G$118,概要と通り!$J$63:$J$118)))</f>
        <v/>
      </c>
      <c r="O141" s="13" t="str">
        <f t="shared" si="48"/>
        <v/>
      </c>
      <c r="P141" s="13" t="str">
        <f t="shared" si="49"/>
        <v/>
      </c>
      <c r="R141" s="71"/>
      <c r="S141" s="71"/>
      <c r="T141" s="91"/>
      <c r="U141" s="151"/>
      <c r="V141" s="64" t="str">
        <f>IF(U141="","",IF(U141&lt;=135,LOOKUP(U141,概要と通り!$A$24:$A$59,概要と通り!$B$24:$B$59),LOOKUP(U141,概要と通り!$A$63:$A$118,概要と通り!$B$63:$B$118)))</f>
        <v/>
      </c>
      <c r="W141" s="151"/>
      <c r="X141" s="152"/>
      <c r="Y141" s="64" t="str">
        <f t="shared" si="50"/>
        <v/>
      </c>
      <c r="Z141" s="153"/>
      <c r="AA141" s="64" t="str">
        <f t="shared" si="51"/>
        <v/>
      </c>
      <c r="AB141" s="161"/>
      <c r="AC141" s="64" t="str">
        <f t="shared" si="52"/>
        <v/>
      </c>
      <c r="AD141" s="80" t="str">
        <f t="shared" si="53"/>
        <v/>
      </c>
      <c r="AE141" s="68" t="str">
        <f>IF(AD141="","",IF(U141&lt;=135,LOOKUP(U141,概要と通り!$A$24:$A$59,概要と通り!$D$24:$D$59),LOOKUP(U141,概要と通り!$A$63:$A$118,概要と通り!$D$63:$D$118)))</f>
        <v/>
      </c>
      <c r="AF141" s="13" t="str">
        <f t="shared" si="54"/>
        <v/>
      </c>
      <c r="AG141" s="13" t="str">
        <f t="shared" si="55"/>
        <v/>
      </c>
    </row>
    <row r="142" spans="1:33">
      <c r="A142" s="71"/>
      <c r="B142" s="71"/>
      <c r="C142" s="91"/>
      <c r="D142" s="151"/>
      <c r="E142" s="64" t="str">
        <f>IF(D142="","",IF(D142&lt;=35,LOOKUP(D142,概要と通り!$G$24:$G$59,概要と通り!$H$24:$H$59),LOOKUP(D142,概要と通り!$G$63:$G$118,概要と通り!$H$63:$H$118)))</f>
        <v/>
      </c>
      <c r="F142" s="151"/>
      <c r="G142" s="152"/>
      <c r="H142" s="64" t="str">
        <f t="shared" si="44"/>
        <v/>
      </c>
      <c r="I142" s="153"/>
      <c r="J142" s="64" t="str">
        <f t="shared" si="45"/>
        <v/>
      </c>
      <c r="K142" s="154"/>
      <c r="L142" s="64" t="str">
        <f t="shared" si="46"/>
        <v/>
      </c>
      <c r="M142" s="80" t="str">
        <f t="shared" si="47"/>
        <v/>
      </c>
      <c r="N142" s="68" t="str">
        <f>IF(M142="","",IF(D142&lt;=35,LOOKUP(D142,概要と通り!$G$24:$G$59,概要と通り!$J$24:$J$59),LOOKUP(D142,概要と通り!$G$63:$G$118,概要と通り!$J$63:$J$118)))</f>
        <v/>
      </c>
      <c r="O142" s="13" t="str">
        <f t="shared" si="48"/>
        <v/>
      </c>
      <c r="P142" s="13" t="str">
        <f t="shared" si="49"/>
        <v/>
      </c>
      <c r="R142" s="71"/>
      <c r="S142" s="71"/>
      <c r="T142" s="91"/>
      <c r="U142" s="151"/>
      <c r="V142" s="64" t="str">
        <f>IF(U142="","",IF(U142&lt;=135,LOOKUP(U142,概要と通り!$A$24:$A$59,概要と通り!$B$24:$B$59),LOOKUP(U142,概要と通り!$A$63:$A$118,概要と通り!$B$63:$B$118)))</f>
        <v/>
      </c>
      <c r="W142" s="151"/>
      <c r="X142" s="152"/>
      <c r="Y142" s="64" t="str">
        <f t="shared" si="50"/>
        <v/>
      </c>
      <c r="Z142" s="153"/>
      <c r="AA142" s="64" t="str">
        <f t="shared" si="51"/>
        <v/>
      </c>
      <c r="AB142" s="161"/>
      <c r="AC142" s="64" t="str">
        <f t="shared" si="52"/>
        <v/>
      </c>
      <c r="AD142" s="80" t="str">
        <f t="shared" si="53"/>
        <v/>
      </c>
      <c r="AE142" s="68" t="str">
        <f>IF(AD142="","",IF(U142&lt;=135,LOOKUP(U142,概要と通り!$A$24:$A$59,概要と通り!$D$24:$D$59),LOOKUP(U142,概要と通り!$A$63:$A$118,概要と通り!$D$63:$D$118)))</f>
        <v/>
      </c>
      <c r="AF142" s="13" t="str">
        <f t="shared" si="54"/>
        <v/>
      </c>
      <c r="AG142" s="13" t="str">
        <f t="shared" si="55"/>
        <v/>
      </c>
    </row>
    <row r="143" spans="1:33">
      <c r="A143" s="71"/>
      <c r="B143" s="71"/>
      <c r="C143" s="91"/>
      <c r="D143" s="151"/>
      <c r="E143" s="64" t="str">
        <f>IF(D143="","",IF(D143&lt;=35,LOOKUP(D143,概要と通り!$G$24:$G$59,概要と通り!$H$24:$H$59),LOOKUP(D143,概要と通り!$G$63:$G$118,概要と通り!$H$63:$H$118)))</f>
        <v/>
      </c>
      <c r="F143" s="151"/>
      <c r="G143" s="152"/>
      <c r="H143" s="64" t="str">
        <f t="shared" si="44"/>
        <v/>
      </c>
      <c r="I143" s="153"/>
      <c r="J143" s="64" t="str">
        <f t="shared" si="45"/>
        <v/>
      </c>
      <c r="K143" s="154"/>
      <c r="L143" s="64" t="str">
        <f t="shared" si="46"/>
        <v/>
      </c>
      <c r="M143" s="80" t="str">
        <f t="shared" si="47"/>
        <v/>
      </c>
      <c r="N143" s="68" t="str">
        <f>IF(M143="","",IF(D143&lt;=35,LOOKUP(D143,概要と通り!$G$24:$G$59,概要と通り!$J$24:$J$59),LOOKUP(D143,概要と通り!$G$63:$G$118,概要と通り!$J$63:$J$118)))</f>
        <v/>
      </c>
      <c r="O143" s="13" t="str">
        <f t="shared" si="48"/>
        <v/>
      </c>
      <c r="P143" s="13" t="str">
        <f t="shared" si="49"/>
        <v/>
      </c>
      <c r="R143" s="71"/>
      <c r="S143" s="71"/>
      <c r="T143" s="91"/>
      <c r="U143" s="151"/>
      <c r="V143" s="64" t="str">
        <f>IF(U143="","",IF(U143&lt;=135,LOOKUP(U143,概要と通り!$A$24:$A$59,概要と通り!$B$24:$B$59),LOOKUP(U143,概要と通り!$A$63:$A$118,概要と通り!$B$63:$B$118)))</f>
        <v/>
      </c>
      <c r="W143" s="151"/>
      <c r="X143" s="152"/>
      <c r="Y143" s="64" t="str">
        <f t="shared" si="50"/>
        <v/>
      </c>
      <c r="Z143" s="153"/>
      <c r="AA143" s="64" t="str">
        <f t="shared" si="51"/>
        <v/>
      </c>
      <c r="AB143" s="161"/>
      <c r="AC143" s="64" t="str">
        <f t="shared" si="52"/>
        <v/>
      </c>
      <c r="AD143" s="80" t="str">
        <f t="shared" si="53"/>
        <v/>
      </c>
      <c r="AE143" s="68" t="str">
        <f>IF(AD143="","",IF(U143&lt;=135,LOOKUP(U143,概要と通り!$A$24:$A$59,概要と通り!$D$24:$D$59),LOOKUP(U143,概要と通り!$A$63:$A$118,概要と通り!$D$63:$D$118)))</f>
        <v/>
      </c>
      <c r="AF143" s="13" t="str">
        <f t="shared" si="54"/>
        <v/>
      </c>
      <c r="AG143" s="13" t="str">
        <f t="shared" si="55"/>
        <v/>
      </c>
    </row>
    <row r="144" spans="1:33">
      <c r="A144" s="71"/>
      <c r="B144" s="71"/>
      <c r="C144" s="91"/>
      <c r="D144" s="151"/>
      <c r="E144" s="64" t="str">
        <f>IF(D144="","",IF(D144&lt;=35,LOOKUP(D144,概要と通り!$G$24:$G$59,概要と通り!$H$24:$H$59),LOOKUP(D144,概要と通り!$G$63:$G$118,概要と通り!$H$63:$H$118)))</f>
        <v/>
      </c>
      <c r="F144" s="151"/>
      <c r="G144" s="152"/>
      <c r="H144" s="64" t="str">
        <f t="shared" si="44"/>
        <v/>
      </c>
      <c r="I144" s="153"/>
      <c r="J144" s="64" t="str">
        <f t="shared" si="45"/>
        <v/>
      </c>
      <c r="K144" s="154"/>
      <c r="L144" s="64" t="str">
        <f t="shared" si="46"/>
        <v/>
      </c>
      <c r="M144" s="80" t="str">
        <f t="shared" si="47"/>
        <v/>
      </c>
      <c r="N144" s="68" t="str">
        <f>IF(M144="","",IF(D144&lt;=35,LOOKUP(D144,概要と通り!$G$24:$G$59,概要と通り!$J$24:$J$59),LOOKUP(D144,概要と通り!$G$63:$G$118,概要と通り!$J$63:$J$118)))</f>
        <v/>
      </c>
      <c r="O144" s="13" t="str">
        <f t="shared" si="48"/>
        <v/>
      </c>
      <c r="P144" s="13" t="str">
        <f t="shared" si="49"/>
        <v/>
      </c>
      <c r="R144" s="71"/>
      <c r="S144" s="71"/>
      <c r="T144" s="91"/>
      <c r="U144" s="151"/>
      <c r="V144" s="64" t="str">
        <f>IF(U144="","",IF(U144&lt;=135,LOOKUP(U144,概要と通り!$A$24:$A$59,概要と通り!$B$24:$B$59),LOOKUP(U144,概要と通り!$A$63:$A$118,概要と通り!$B$63:$B$118)))</f>
        <v/>
      </c>
      <c r="W144" s="151"/>
      <c r="X144" s="152"/>
      <c r="Y144" s="64" t="str">
        <f t="shared" si="50"/>
        <v/>
      </c>
      <c r="Z144" s="153"/>
      <c r="AA144" s="64" t="str">
        <f t="shared" si="51"/>
        <v/>
      </c>
      <c r="AB144" s="161"/>
      <c r="AC144" s="64" t="str">
        <f t="shared" si="52"/>
        <v/>
      </c>
      <c r="AD144" s="80" t="str">
        <f t="shared" si="53"/>
        <v/>
      </c>
      <c r="AE144" s="68" t="str">
        <f>IF(AD144="","",IF(U144&lt;=135,LOOKUP(U144,概要と通り!$A$24:$A$59,概要と通り!$D$24:$D$59),LOOKUP(U144,概要と通り!$A$63:$A$118,概要と通り!$D$63:$D$118)))</f>
        <v/>
      </c>
      <c r="AF144" s="13" t="str">
        <f t="shared" si="54"/>
        <v/>
      </c>
      <c r="AG144" s="13" t="str">
        <f t="shared" si="55"/>
        <v/>
      </c>
    </row>
    <row r="145" spans="1:33">
      <c r="A145" s="71"/>
      <c r="B145" s="71"/>
      <c r="C145" s="91"/>
      <c r="D145" s="151"/>
      <c r="E145" s="64" t="str">
        <f>IF(D145="","",IF(D145&lt;=35,LOOKUP(D145,概要と通り!$G$24:$G$59,概要と通り!$H$24:$H$59),LOOKUP(D145,概要と通り!$G$63:$G$118,概要と通り!$H$63:$H$118)))</f>
        <v/>
      </c>
      <c r="F145" s="151"/>
      <c r="G145" s="152"/>
      <c r="H145" s="64" t="str">
        <f t="shared" si="44"/>
        <v/>
      </c>
      <c r="I145" s="153"/>
      <c r="J145" s="64" t="str">
        <f t="shared" si="45"/>
        <v/>
      </c>
      <c r="K145" s="154"/>
      <c r="L145" s="64" t="str">
        <f t="shared" si="46"/>
        <v/>
      </c>
      <c r="M145" s="80" t="str">
        <f t="shared" si="47"/>
        <v/>
      </c>
      <c r="N145" s="68" t="str">
        <f>IF(M145="","",IF(D145&lt;=35,LOOKUP(D145,概要と通り!$G$24:$G$59,概要と通り!$J$24:$J$59),LOOKUP(D145,概要と通り!$G$63:$G$118,概要と通り!$J$63:$J$118)))</f>
        <v/>
      </c>
      <c r="O145" s="13" t="str">
        <f t="shared" si="48"/>
        <v/>
      </c>
      <c r="P145" s="13" t="str">
        <f t="shared" si="49"/>
        <v/>
      </c>
      <c r="R145" s="71"/>
      <c r="S145" s="71"/>
      <c r="T145" s="91"/>
      <c r="U145" s="151"/>
      <c r="V145" s="64" t="str">
        <f>IF(U145="","",IF(U145&lt;=135,LOOKUP(U145,概要と通り!$A$24:$A$59,概要と通り!$B$24:$B$59),LOOKUP(U145,概要と通り!$A$63:$A$118,概要と通り!$B$63:$B$118)))</f>
        <v/>
      </c>
      <c r="W145" s="151"/>
      <c r="X145" s="152"/>
      <c r="Y145" s="64" t="str">
        <f t="shared" si="50"/>
        <v/>
      </c>
      <c r="Z145" s="153"/>
      <c r="AA145" s="64" t="str">
        <f t="shared" si="51"/>
        <v/>
      </c>
      <c r="AB145" s="161"/>
      <c r="AC145" s="64" t="str">
        <f t="shared" si="52"/>
        <v/>
      </c>
      <c r="AD145" s="80" t="str">
        <f t="shared" si="53"/>
        <v/>
      </c>
      <c r="AE145" s="68" t="str">
        <f>IF(AD145="","",IF(U145&lt;=135,LOOKUP(U145,概要と通り!$A$24:$A$59,概要と通り!$D$24:$D$59),LOOKUP(U145,概要と通り!$A$63:$A$118,概要と通り!$D$63:$D$118)))</f>
        <v/>
      </c>
      <c r="AF145" s="13" t="str">
        <f t="shared" si="54"/>
        <v/>
      </c>
      <c r="AG145" s="13" t="str">
        <f t="shared" si="55"/>
        <v/>
      </c>
    </row>
    <row r="146" spans="1:33">
      <c r="A146" s="71"/>
      <c r="B146" s="71"/>
      <c r="C146" s="91"/>
      <c r="D146" s="151"/>
      <c r="E146" s="64" t="str">
        <f>IF(D146="","",IF(D146&lt;=35,LOOKUP(D146,概要と通り!$G$24:$G$59,概要と通り!$H$24:$H$59),LOOKUP(D146,概要と通り!$G$63:$G$118,概要と通り!$H$63:$H$118)))</f>
        <v/>
      </c>
      <c r="F146" s="151"/>
      <c r="G146" s="152"/>
      <c r="H146" s="64" t="str">
        <f t="shared" si="44"/>
        <v/>
      </c>
      <c r="I146" s="153"/>
      <c r="J146" s="64" t="str">
        <f t="shared" si="45"/>
        <v/>
      </c>
      <c r="K146" s="154"/>
      <c r="L146" s="64" t="str">
        <f t="shared" si="46"/>
        <v/>
      </c>
      <c r="M146" s="80" t="str">
        <f t="shared" si="47"/>
        <v/>
      </c>
      <c r="N146" s="68" t="str">
        <f>IF(M146="","",IF(D146&lt;=35,LOOKUP(D146,概要と通り!$G$24:$G$59,概要と通り!$J$24:$J$59),LOOKUP(D146,概要と通り!$G$63:$G$118,概要と通り!$J$63:$J$118)))</f>
        <v/>
      </c>
      <c r="O146" s="13" t="str">
        <f t="shared" si="48"/>
        <v/>
      </c>
      <c r="P146" s="13" t="str">
        <f t="shared" si="49"/>
        <v/>
      </c>
      <c r="R146" s="71"/>
      <c r="S146" s="71"/>
      <c r="T146" s="91"/>
      <c r="U146" s="151"/>
      <c r="V146" s="64" t="str">
        <f>IF(U146="","",IF(U146&lt;=135,LOOKUP(U146,概要と通り!$A$24:$A$59,概要と通り!$B$24:$B$59),LOOKUP(U146,概要と通り!$A$63:$A$118,概要と通り!$B$63:$B$118)))</f>
        <v/>
      </c>
      <c r="W146" s="151"/>
      <c r="X146" s="152"/>
      <c r="Y146" s="64" t="str">
        <f t="shared" si="50"/>
        <v/>
      </c>
      <c r="Z146" s="153"/>
      <c r="AA146" s="64" t="str">
        <f t="shared" si="51"/>
        <v/>
      </c>
      <c r="AB146" s="161"/>
      <c r="AC146" s="64" t="str">
        <f t="shared" si="52"/>
        <v/>
      </c>
      <c r="AD146" s="80" t="str">
        <f t="shared" si="53"/>
        <v/>
      </c>
      <c r="AE146" s="68" t="str">
        <f>IF(AD146="","",IF(U146&lt;=135,LOOKUP(U146,概要と通り!$A$24:$A$59,概要と通り!$D$24:$D$59),LOOKUP(U146,概要と通り!$A$63:$A$118,概要と通り!$D$63:$D$118)))</f>
        <v/>
      </c>
      <c r="AF146" s="13" t="str">
        <f t="shared" si="54"/>
        <v/>
      </c>
      <c r="AG146" s="13" t="str">
        <f t="shared" si="55"/>
        <v/>
      </c>
    </row>
    <row r="147" spans="1:33">
      <c r="A147" s="71"/>
      <c r="B147" s="71"/>
      <c r="C147" s="91"/>
      <c r="D147" s="151"/>
      <c r="E147" s="64" t="str">
        <f>IF(D147="","",IF(D147&lt;=35,LOOKUP(D147,概要と通り!$G$24:$G$59,概要と通り!$H$24:$H$59),LOOKUP(D147,概要と通り!$G$63:$G$118,概要と通り!$H$63:$H$118)))</f>
        <v/>
      </c>
      <c r="F147" s="151"/>
      <c r="G147" s="152"/>
      <c r="H147" s="64" t="str">
        <f t="shared" si="44"/>
        <v/>
      </c>
      <c r="I147" s="153"/>
      <c r="J147" s="64" t="str">
        <f t="shared" si="45"/>
        <v/>
      </c>
      <c r="K147" s="154"/>
      <c r="L147" s="64" t="str">
        <f t="shared" si="46"/>
        <v/>
      </c>
      <c r="M147" s="80" t="str">
        <f t="shared" si="47"/>
        <v/>
      </c>
      <c r="N147" s="68" t="str">
        <f>IF(M147="","",IF(D147&lt;=35,LOOKUP(D147,概要と通り!$G$24:$G$59,概要と通り!$J$24:$J$59),LOOKUP(D147,概要と通り!$G$63:$G$118,概要と通り!$J$63:$J$118)))</f>
        <v/>
      </c>
      <c r="O147" s="13" t="str">
        <f t="shared" si="48"/>
        <v/>
      </c>
      <c r="P147" s="13" t="str">
        <f t="shared" si="49"/>
        <v/>
      </c>
      <c r="R147" s="71"/>
      <c r="S147" s="71"/>
      <c r="T147" s="91"/>
      <c r="U147" s="151"/>
      <c r="V147" s="64" t="str">
        <f>IF(U147="","",IF(U147&lt;=135,LOOKUP(U147,概要と通り!$A$24:$A$59,概要と通り!$B$24:$B$59),LOOKUP(U147,概要と通り!$A$63:$A$118,概要と通り!$B$63:$B$118)))</f>
        <v/>
      </c>
      <c r="W147" s="151"/>
      <c r="X147" s="152"/>
      <c r="Y147" s="64" t="str">
        <f t="shared" si="50"/>
        <v/>
      </c>
      <c r="Z147" s="153"/>
      <c r="AA147" s="64" t="str">
        <f t="shared" si="51"/>
        <v/>
      </c>
      <c r="AB147" s="161"/>
      <c r="AC147" s="64" t="str">
        <f t="shared" si="52"/>
        <v/>
      </c>
      <c r="AD147" s="80" t="str">
        <f t="shared" si="53"/>
        <v/>
      </c>
      <c r="AE147" s="68" t="str">
        <f>IF(AD147="","",IF(U147&lt;=135,LOOKUP(U147,概要と通り!$A$24:$A$59,概要と通り!$D$24:$D$59),LOOKUP(U147,概要と通り!$A$63:$A$118,概要と通り!$D$63:$D$118)))</f>
        <v/>
      </c>
      <c r="AF147" s="13" t="str">
        <f t="shared" si="54"/>
        <v/>
      </c>
      <c r="AG147" s="13" t="str">
        <f t="shared" si="55"/>
        <v/>
      </c>
    </row>
    <row r="148" spans="1:33">
      <c r="A148" s="71"/>
      <c r="B148" s="71"/>
      <c r="C148" s="91"/>
      <c r="D148" s="151"/>
      <c r="E148" s="64" t="str">
        <f>IF(D148="","",IF(D148&lt;=35,LOOKUP(D148,概要と通り!$G$24:$G$59,概要と通り!$H$24:$H$59),LOOKUP(D148,概要と通り!$G$63:$G$118,概要と通り!$H$63:$H$118)))</f>
        <v/>
      </c>
      <c r="F148" s="151"/>
      <c r="G148" s="152"/>
      <c r="H148" s="64" t="str">
        <f t="shared" si="44"/>
        <v/>
      </c>
      <c r="I148" s="153"/>
      <c r="J148" s="64" t="str">
        <f t="shared" si="45"/>
        <v/>
      </c>
      <c r="K148" s="154"/>
      <c r="L148" s="64" t="str">
        <f t="shared" si="46"/>
        <v/>
      </c>
      <c r="M148" s="80" t="str">
        <f t="shared" si="47"/>
        <v/>
      </c>
      <c r="N148" s="68" t="str">
        <f>IF(M148="","",IF(D148&lt;=35,LOOKUP(D148,概要と通り!$G$24:$G$59,概要と通り!$J$24:$J$59),LOOKUP(D148,概要と通り!$G$63:$G$118,概要と通り!$J$63:$J$118)))</f>
        <v/>
      </c>
      <c r="O148" s="13" t="str">
        <f t="shared" si="48"/>
        <v/>
      </c>
      <c r="P148" s="13" t="str">
        <f t="shared" si="49"/>
        <v/>
      </c>
      <c r="R148" s="71"/>
      <c r="S148" s="71"/>
      <c r="T148" s="91"/>
      <c r="U148" s="151"/>
      <c r="V148" s="64" t="str">
        <f>IF(U148="","",IF(U148&lt;=135,LOOKUP(U148,概要と通り!$A$24:$A$59,概要と通り!$B$24:$B$59),LOOKUP(U148,概要と通り!$A$63:$A$118,概要と通り!$B$63:$B$118)))</f>
        <v/>
      </c>
      <c r="W148" s="151"/>
      <c r="X148" s="152"/>
      <c r="Y148" s="64" t="str">
        <f t="shared" si="50"/>
        <v/>
      </c>
      <c r="Z148" s="153"/>
      <c r="AA148" s="64" t="str">
        <f t="shared" si="51"/>
        <v/>
      </c>
      <c r="AB148" s="161"/>
      <c r="AC148" s="64" t="str">
        <f t="shared" si="52"/>
        <v/>
      </c>
      <c r="AD148" s="80" t="str">
        <f t="shared" si="53"/>
        <v/>
      </c>
      <c r="AE148" s="68" t="str">
        <f>IF(AD148="","",IF(U148&lt;=135,LOOKUP(U148,概要と通り!$A$24:$A$59,概要と通り!$D$24:$D$59),LOOKUP(U148,概要と通り!$A$63:$A$118,概要と通り!$D$63:$D$118)))</f>
        <v/>
      </c>
      <c r="AF148" s="13" t="str">
        <f t="shared" si="54"/>
        <v/>
      </c>
      <c r="AG148" s="13" t="str">
        <f t="shared" si="55"/>
        <v/>
      </c>
    </row>
    <row r="149" spans="1:33">
      <c r="A149" s="71"/>
      <c r="B149" s="71"/>
      <c r="C149" s="91"/>
      <c r="D149" s="151"/>
      <c r="E149" s="64" t="str">
        <f>IF(D149="","",IF(D149&lt;=35,LOOKUP(D149,概要と通り!$G$24:$G$59,概要と通り!$H$24:$H$59),LOOKUP(D149,概要と通り!$G$63:$G$118,概要と通り!$H$63:$H$118)))</f>
        <v/>
      </c>
      <c r="F149" s="151"/>
      <c r="G149" s="152"/>
      <c r="H149" s="64" t="str">
        <f t="shared" si="44"/>
        <v/>
      </c>
      <c r="I149" s="153"/>
      <c r="J149" s="64" t="str">
        <f t="shared" si="45"/>
        <v/>
      </c>
      <c r="K149" s="154"/>
      <c r="L149" s="64" t="str">
        <f t="shared" si="46"/>
        <v/>
      </c>
      <c r="M149" s="80" t="str">
        <f t="shared" si="47"/>
        <v/>
      </c>
      <c r="N149" s="68" t="str">
        <f>IF(M149="","",IF(D149&lt;=35,LOOKUP(D149,概要と通り!$G$24:$G$59,概要と通り!$J$24:$J$59),LOOKUP(D149,概要と通り!$G$63:$G$118,概要と通り!$J$63:$J$118)))</f>
        <v/>
      </c>
      <c r="O149" s="13" t="str">
        <f t="shared" si="48"/>
        <v/>
      </c>
      <c r="P149" s="13" t="str">
        <f t="shared" si="49"/>
        <v/>
      </c>
      <c r="R149" s="71"/>
      <c r="S149" s="71"/>
      <c r="T149" s="91"/>
      <c r="U149" s="151"/>
      <c r="V149" s="64" t="str">
        <f>IF(U149="","",IF(U149&lt;=135,LOOKUP(U149,概要と通り!$A$24:$A$59,概要と通り!$B$24:$B$59),LOOKUP(U149,概要と通り!$A$63:$A$118,概要と通り!$B$63:$B$118)))</f>
        <v/>
      </c>
      <c r="W149" s="151"/>
      <c r="X149" s="152"/>
      <c r="Y149" s="64" t="str">
        <f t="shared" si="50"/>
        <v/>
      </c>
      <c r="Z149" s="153"/>
      <c r="AA149" s="64" t="str">
        <f t="shared" si="51"/>
        <v/>
      </c>
      <c r="AB149" s="161"/>
      <c r="AC149" s="64" t="str">
        <f t="shared" si="52"/>
        <v/>
      </c>
      <c r="AD149" s="80" t="str">
        <f t="shared" si="53"/>
        <v/>
      </c>
      <c r="AE149" s="68" t="str">
        <f>IF(AD149="","",IF(U149&lt;=135,LOOKUP(U149,概要と通り!$A$24:$A$59,概要と通り!$D$24:$D$59),LOOKUP(U149,概要と通り!$A$63:$A$118,概要と通り!$D$63:$D$118)))</f>
        <v/>
      </c>
      <c r="AF149" s="13" t="str">
        <f t="shared" si="54"/>
        <v/>
      </c>
      <c r="AG149" s="13" t="str">
        <f t="shared" si="55"/>
        <v/>
      </c>
    </row>
    <row r="150" spans="1:33">
      <c r="A150" s="71"/>
      <c r="B150" s="71"/>
      <c r="C150" s="91"/>
      <c r="D150" s="151"/>
      <c r="E150" s="64" t="str">
        <f>IF(D150="","",IF(D150&lt;=35,LOOKUP(D150,概要と通り!$G$24:$G$59,概要と通り!$H$24:$H$59),LOOKUP(D150,概要と通り!$G$63:$G$118,概要と通り!$H$63:$H$118)))</f>
        <v/>
      </c>
      <c r="F150" s="151"/>
      <c r="G150" s="152"/>
      <c r="H150" s="64" t="str">
        <f t="shared" si="44"/>
        <v/>
      </c>
      <c r="I150" s="153"/>
      <c r="J150" s="64" t="str">
        <f t="shared" si="45"/>
        <v/>
      </c>
      <c r="K150" s="154"/>
      <c r="L150" s="64" t="str">
        <f t="shared" si="46"/>
        <v/>
      </c>
      <c r="M150" s="80" t="str">
        <f t="shared" si="47"/>
        <v/>
      </c>
      <c r="N150" s="68" t="str">
        <f>IF(M150="","",IF(D150&lt;=35,LOOKUP(D150,概要と通り!$G$24:$G$59,概要と通り!$J$24:$J$59),LOOKUP(D150,概要と通り!$G$63:$G$118,概要と通り!$J$63:$J$118)))</f>
        <v/>
      </c>
      <c r="O150" s="13" t="str">
        <f t="shared" si="48"/>
        <v/>
      </c>
      <c r="P150" s="13" t="str">
        <f t="shared" si="49"/>
        <v/>
      </c>
      <c r="R150" s="71"/>
      <c r="S150" s="71"/>
      <c r="T150" s="91"/>
      <c r="U150" s="151"/>
      <c r="V150" s="64" t="str">
        <f>IF(U150="","",IF(U150&lt;=135,LOOKUP(U150,概要と通り!$A$24:$A$59,概要と通り!$B$24:$B$59),LOOKUP(U150,概要と通り!$A$63:$A$118,概要と通り!$B$63:$B$118)))</f>
        <v/>
      </c>
      <c r="W150" s="151"/>
      <c r="X150" s="152"/>
      <c r="Y150" s="64" t="str">
        <f t="shared" si="50"/>
        <v/>
      </c>
      <c r="Z150" s="153"/>
      <c r="AA150" s="64" t="str">
        <f t="shared" si="51"/>
        <v/>
      </c>
      <c r="AB150" s="161"/>
      <c r="AC150" s="64" t="str">
        <f t="shared" si="52"/>
        <v/>
      </c>
      <c r="AD150" s="80" t="str">
        <f t="shared" si="53"/>
        <v/>
      </c>
      <c r="AE150" s="68" t="str">
        <f>IF(AD150="","",IF(U150&lt;=135,LOOKUP(U150,概要と通り!$A$24:$A$59,概要と通り!$D$24:$D$59),LOOKUP(U150,概要と通り!$A$63:$A$118,概要と通り!$D$63:$D$118)))</f>
        <v/>
      </c>
      <c r="AF150" s="13" t="str">
        <f t="shared" si="54"/>
        <v/>
      </c>
      <c r="AG150" s="13" t="str">
        <f t="shared" si="55"/>
        <v/>
      </c>
    </row>
    <row r="151" spans="1:33">
      <c r="A151" s="71"/>
      <c r="B151" s="71"/>
      <c r="C151" s="91"/>
      <c r="D151" s="151"/>
      <c r="E151" s="64" t="str">
        <f>IF(D151="","",IF(D151&lt;=35,LOOKUP(D151,概要と通り!$G$24:$G$59,概要と通り!$H$24:$H$59),LOOKUP(D151,概要と通り!$G$63:$G$118,概要と通り!$H$63:$H$118)))</f>
        <v/>
      </c>
      <c r="F151" s="151"/>
      <c r="G151" s="152"/>
      <c r="H151" s="64" t="str">
        <f t="shared" si="44"/>
        <v/>
      </c>
      <c r="I151" s="153"/>
      <c r="J151" s="64" t="str">
        <f t="shared" si="45"/>
        <v/>
      </c>
      <c r="K151" s="154"/>
      <c r="L151" s="64" t="str">
        <f t="shared" si="46"/>
        <v/>
      </c>
      <c r="M151" s="80" t="str">
        <f t="shared" si="47"/>
        <v/>
      </c>
      <c r="N151" s="68" t="str">
        <f>IF(M151="","",IF(D151&lt;=35,LOOKUP(D151,概要と通り!$G$24:$G$59,概要と通り!$J$24:$J$59),LOOKUP(D151,概要と通り!$G$63:$G$118,概要と通り!$J$63:$J$118)))</f>
        <v/>
      </c>
      <c r="O151" s="13" t="str">
        <f t="shared" si="48"/>
        <v/>
      </c>
      <c r="P151" s="13" t="str">
        <f t="shared" si="49"/>
        <v/>
      </c>
      <c r="R151" s="71"/>
      <c r="S151" s="71"/>
      <c r="T151" s="91"/>
      <c r="U151" s="151"/>
      <c r="V151" s="64" t="str">
        <f>IF(U151="","",IF(U151&lt;=135,LOOKUP(U151,概要と通り!$A$24:$A$59,概要と通り!$B$24:$B$59),LOOKUP(U151,概要と通り!$A$63:$A$118,概要と通り!$B$63:$B$118)))</f>
        <v/>
      </c>
      <c r="W151" s="151"/>
      <c r="X151" s="152"/>
      <c r="Y151" s="64" t="str">
        <f t="shared" si="50"/>
        <v/>
      </c>
      <c r="Z151" s="153"/>
      <c r="AA151" s="64" t="str">
        <f t="shared" si="51"/>
        <v/>
      </c>
      <c r="AB151" s="161"/>
      <c r="AC151" s="64" t="str">
        <f t="shared" si="52"/>
        <v/>
      </c>
      <c r="AD151" s="80" t="str">
        <f t="shared" si="53"/>
        <v/>
      </c>
      <c r="AE151" s="68" t="str">
        <f>IF(AD151="","",IF(U151&lt;=135,LOOKUP(U151,概要と通り!$A$24:$A$59,概要と通り!$D$24:$D$59),LOOKUP(U151,概要と通り!$A$63:$A$118,概要と通り!$D$63:$D$118)))</f>
        <v/>
      </c>
      <c r="AF151" s="13" t="str">
        <f t="shared" si="54"/>
        <v/>
      </c>
      <c r="AG151" s="13" t="str">
        <f t="shared" si="55"/>
        <v/>
      </c>
    </row>
    <row r="152" spans="1:33">
      <c r="A152" s="71"/>
      <c r="B152" s="71"/>
      <c r="C152" s="91"/>
      <c r="D152" s="151"/>
      <c r="E152" s="64" t="str">
        <f>IF(D152="","",IF(D152&lt;=35,LOOKUP(D152,概要と通り!$G$24:$G$59,概要と通り!$H$24:$H$59),LOOKUP(D152,概要と通り!$G$63:$G$118,概要と通り!$H$63:$H$118)))</f>
        <v/>
      </c>
      <c r="F152" s="151"/>
      <c r="G152" s="152"/>
      <c r="H152" s="64" t="str">
        <f t="shared" si="44"/>
        <v/>
      </c>
      <c r="I152" s="153"/>
      <c r="J152" s="64" t="str">
        <f t="shared" si="45"/>
        <v/>
      </c>
      <c r="K152" s="154"/>
      <c r="L152" s="64" t="str">
        <f t="shared" si="46"/>
        <v/>
      </c>
      <c r="M152" s="80" t="str">
        <f t="shared" si="47"/>
        <v/>
      </c>
      <c r="N152" s="68" t="str">
        <f>IF(M152="","",IF(D152&lt;=35,LOOKUP(D152,概要と通り!$G$24:$G$59,概要と通り!$J$24:$J$59),LOOKUP(D152,概要と通り!$G$63:$G$118,概要と通り!$J$63:$J$118)))</f>
        <v/>
      </c>
      <c r="O152" s="13" t="str">
        <f t="shared" si="48"/>
        <v/>
      </c>
      <c r="P152" s="13" t="str">
        <f t="shared" si="49"/>
        <v/>
      </c>
      <c r="R152" s="71"/>
      <c r="S152" s="71"/>
      <c r="T152" s="91"/>
      <c r="U152" s="151"/>
      <c r="V152" s="64" t="str">
        <f>IF(U152="","",IF(U152&lt;=135,LOOKUP(U152,概要と通り!$A$24:$A$59,概要と通り!$B$24:$B$59),LOOKUP(U152,概要と通り!$A$63:$A$118,概要と通り!$B$63:$B$118)))</f>
        <v/>
      </c>
      <c r="W152" s="151"/>
      <c r="X152" s="152"/>
      <c r="Y152" s="64" t="str">
        <f t="shared" si="50"/>
        <v/>
      </c>
      <c r="Z152" s="153"/>
      <c r="AA152" s="64" t="str">
        <f t="shared" si="51"/>
        <v/>
      </c>
      <c r="AB152" s="161"/>
      <c r="AC152" s="64" t="str">
        <f t="shared" si="52"/>
        <v/>
      </c>
      <c r="AD152" s="80" t="str">
        <f t="shared" si="53"/>
        <v/>
      </c>
      <c r="AE152" s="68" t="str">
        <f>IF(AD152="","",IF(U152&lt;=135,LOOKUP(U152,概要と通り!$A$24:$A$59,概要と通り!$D$24:$D$59),LOOKUP(U152,概要と通り!$A$63:$A$118,概要と通り!$D$63:$D$118)))</f>
        <v/>
      </c>
      <c r="AF152" s="13" t="str">
        <f t="shared" si="54"/>
        <v/>
      </c>
      <c r="AG152" s="13" t="str">
        <f t="shared" si="55"/>
        <v/>
      </c>
    </row>
    <row r="153" spans="1:33">
      <c r="A153" s="71"/>
      <c r="B153" s="71"/>
      <c r="C153" s="91"/>
      <c r="D153" s="151"/>
      <c r="E153" s="64" t="str">
        <f>IF(D153="","",IF(D153&lt;=35,LOOKUP(D153,概要と通り!$G$24:$G$59,概要と通り!$H$24:$H$59),LOOKUP(D153,概要と通り!$G$63:$G$118,概要と通り!$H$63:$H$118)))</f>
        <v/>
      </c>
      <c r="F153" s="151"/>
      <c r="G153" s="152"/>
      <c r="H153" s="64" t="str">
        <f t="shared" si="44"/>
        <v/>
      </c>
      <c r="I153" s="153"/>
      <c r="J153" s="64" t="str">
        <f t="shared" si="45"/>
        <v/>
      </c>
      <c r="K153" s="154"/>
      <c r="L153" s="64" t="str">
        <f t="shared" si="46"/>
        <v/>
      </c>
      <c r="M153" s="80" t="str">
        <f t="shared" si="47"/>
        <v/>
      </c>
      <c r="N153" s="68" t="str">
        <f>IF(M153="","",IF(D153&lt;=35,LOOKUP(D153,概要と通り!$G$24:$G$59,概要と通り!$J$24:$J$59),LOOKUP(D153,概要と通り!$G$63:$G$118,概要と通り!$J$63:$J$118)))</f>
        <v/>
      </c>
      <c r="O153" s="13" t="str">
        <f t="shared" si="48"/>
        <v/>
      </c>
      <c r="P153" s="13" t="str">
        <f t="shared" si="49"/>
        <v/>
      </c>
      <c r="R153" s="71"/>
      <c r="S153" s="71"/>
      <c r="T153" s="91"/>
      <c r="U153" s="151"/>
      <c r="V153" s="64" t="str">
        <f>IF(U153="","",IF(U153&lt;=135,LOOKUP(U153,概要と通り!$A$24:$A$59,概要と通り!$B$24:$B$59),LOOKUP(U153,概要と通り!$A$63:$A$118,概要と通り!$B$63:$B$118)))</f>
        <v/>
      </c>
      <c r="W153" s="151"/>
      <c r="X153" s="152"/>
      <c r="Y153" s="64" t="str">
        <f t="shared" si="50"/>
        <v/>
      </c>
      <c r="Z153" s="153"/>
      <c r="AA153" s="64" t="str">
        <f t="shared" si="51"/>
        <v/>
      </c>
      <c r="AB153" s="161"/>
      <c r="AC153" s="64" t="str">
        <f t="shared" si="52"/>
        <v/>
      </c>
      <c r="AD153" s="80" t="str">
        <f t="shared" si="53"/>
        <v/>
      </c>
      <c r="AE153" s="68" t="str">
        <f>IF(AD153="","",IF(U153&lt;=135,LOOKUP(U153,概要と通り!$A$24:$A$59,概要と通り!$D$24:$D$59),LOOKUP(U153,概要と通り!$A$63:$A$118,概要と通り!$D$63:$D$118)))</f>
        <v/>
      </c>
      <c r="AF153" s="13" t="str">
        <f t="shared" si="54"/>
        <v/>
      </c>
      <c r="AG153" s="13" t="str">
        <f t="shared" si="55"/>
        <v/>
      </c>
    </row>
    <row r="154" spans="1:33">
      <c r="A154" s="71"/>
      <c r="B154" s="71"/>
      <c r="C154" s="91"/>
      <c r="D154" s="151"/>
      <c r="E154" s="64" t="str">
        <f>IF(D154="","",IF(D154&lt;=35,LOOKUP(D154,概要と通り!$G$24:$G$59,概要と通り!$H$24:$H$59),LOOKUP(D154,概要と通り!$G$63:$G$118,概要と通り!$H$63:$H$118)))</f>
        <v/>
      </c>
      <c r="F154" s="151"/>
      <c r="G154" s="152"/>
      <c r="H154" s="64" t="str">
        <f t="shared" si="44"/>
        <v/>
      </c>
      <c r="I154" s="153"/>
      <c r="J154" s="64" t="str">
        <f t="shared" si="45"/>
        <v/>
      </c>
      <c r="K154" s="154"/>
      <c r="L154" s="64" t="str">
        <f t="shared" si="46"/>
        <v/>
      </c>
      <c r="M154" s="80" t="str">
        <f t="shared" si="47"/>
        <v/>
      </c>
      <c r="N154" s="68" t="str">
        <f>IF(M154="","",IF(D154&lt;=35,LOOKUP(D154,概要と通り!$G$24:$G$59,概要と通り!$J$24:$J$59),LOOKUP(D154,概要と通り!$G$63:$G$118,概要と通り!$J$63:$J$118)))</f>
        <v/>
      </c>
      <c r="O154" s="13" t="str">
        <f t="shared" si="48"/>
        <v/>
      </c>
      <c r="P154" s="13" t="str">
        <f t="shared" si="49"/>
        <v/>
      </c>
      <c r="R154" s="71"/>
      <c r="S154" s="71"/>
      <c r="T154" s="91"/>
      <c r="U154" s="151"/>
      <c r="V154" s="64" t="str">
        <f>IF(U154="","",IF(U154&lt;=135,LOOKUP(U154,概要と通り!$A$24:$A$59,概要と通り!$B$24:$B$59),LOOKUP(U154,概要と通り!$A$63:$A$118,概要と通り!$B$63:$B$118)))</f>
        <v/>
      </c>
      <c r="W154" s="151"/>
      <c r="X154" s="152"/>
      <c r="Y154" s="64" t="str">
        <f t="shared" si="50"/>
        <v/>
      </c>
      <c r="Z154" s="153"/>
      <c r="AA154" s="64" t="str">
        <f t="shared" si="51"/>
        <v/>
      </c>
      <c r="AB154" s="161"/>
      <c r="AC154" s="64" t="str">
        <f t="shared" si="52"/>
        <v/>
      </c>
      <c r="AD154" s="80" t="str">
        <f t="shared" si="53"/>
        <v/>
      </c>
      <c r="AE154" s="68" t="str">
        <f>IF(AD154="","",IF(U154&lt;=135,LOOKUP(U154,概要と通り!$A$24:$A$59,概要と通り!$D$24:$D$59),LOOKUP(U154,概要と通り!$A$63:$A$118,概要と通り!$D$63:$D$118)))</f>
        <v/>
      </c>
      <c r="AF154" s="13" t="str">
        <f t="shared" si="54"/>
        <v/>
      </c>
      <c r="AG154" s="13" t="str">
        <f t="shared" si="55"/>
        <v/>
      </c>
    </row>
    <row r="155" spans="1:33">
      <c r="A155" s="71"/>
      <c r="B155" s="71"/>
      <c r="C155" s="91"/>
      <c r="D155" s="151"/>
      <c r="E155" s="64" t="str">
        <f>IF(D155="","",IF(D155&lt;=35,LOOKUP(D155,概要と通り!$G$24:$G$59,概要と通り!$H$24:$H$59),LOOKUP(D155,概要と通り!$G$63:$G$118,概要と通り!$H$63:$H$118)))</f>
        <v/>
      </c>
      <c r="F155" s="151"/>
      <c r="G155" s="152"/>
      <c r="H155" s="64" t="str">
        <f t="shared" si="44"/>
        <v/>
      </c>
      <c r="I155" s="153"/>
      <c r="J155" s="64" t="str">
        <f t="shared" si="45"/>
        <v/>
      </c>
      <c r="K155" s="154"/>
      <c r="L155" s="64" t="str">
        <f t="shared" si="46"/>
        <v/>
      </c>
      <c r="M155" s="80" t="str">
        <f t="shared" si="47"/>
        <v/>
      </c>
      <c r="N155" s="68" t="str">
        <f>IF(M155="","",IF(D155&lt;=35,LOOKUP(D155,概要と通り!$G$24:$G$59,概要と通り!$J$24:$J$59),LOOKUP(D155,概要と通り!$G$63:$G$118,概要と通り!$J$63:$J$118)))</f>
        <v/>
      </c>
      <c r="O155" s="13" t="str">
        <f t="shared" si="48"/>
        <v/>
      </c>
      <c r="P155" s="13" t="str">
        <f t="shared" si="49"/>
        <v/>
      </c>
      <c r="R155" s="71"/>
      <c r="S155" s="71"/>
      <c r="T155" s="91"/>
      <c r="U155" s="151"/>
      <c r="V155" s="64" t="str">
        <f>IF(U155="","",IF(U155&lt;=135,LOOKUP(U155,概要と通り!$A$24:$A$59,概要と通り!$B$24:$B$59),LOOKUP(U155,概要と通り!$A$63:$A$118,概要と通り!$B$63:$B$118)))</f>
        <v/>
      </c>
      <c r="W155" s="151"/>
      <c r="X155" s="152"/>
      <c r="Y155" s="64" t="str">
        <f t="shared" si="50"/>
        <v/>
      </c>
      <c r="Z155" s="153"/>
      <c r="AA155" s="64" t="str">
        <f t="shared" si="51"/>
        <v/>
      </c>
      <c r="AB155" s="161"/>
      <c r="AC155" s="64" t="str">
        <f t="shared" si="52"/>
        <v/>
      </c>
      <c r="AD155" s="80" t="str">
        <f t="shared" si="53"/>
        <v/>
      </c>
      <c r="AE155" s="68" t="str">
        <f>IF(AD155="","",IF(U155&lt;=135,LOOKUP(U155,概要と通り!$A$24:$A$59,概要と通り!$D$24:$D$59),LOOKUP(U155,概要と通り!$A$63:$A$118,概要と通り!$D$63:$D$118)))</f>
        <v/>
      </c>
      <c r="AF155" s="13" t="str">
        <f t="shared" si="54"/>
        <v/>
      </c>
      <c r="AG155" s="13" t="str">
        <f t="shared" si="55"/>
        <v/>
      </c>
    </row>
    <row r="156" spans="1:33">
      <c r="A156" s="71"/>
      <c r="B156" s="71"/>
      <c r="C156" s="91"/>
      <c r="D156" s="151"/>
      <c r="E156" s="64" t="str">
        <f>IF(D156="","",IF(D156&lt;=35,LOOKUP(D156,概要と通り!$G$24:$G$59,概要と通り!$H$24:$H$59),LOOKUP(D156,概要と通り!$G$63:$G$118,概要と通り!$H$63:$H$118)))</f>
        <v/>
      </c>
      <c r="F156" s="151"/>
      <c r="G156" s="152"/>
      <c r="H156" s="64" t="str">
        <f t="shared" si="44"/>
        <v/>
      </c>
      <c r="I156" s="153"/>
      <c r="J156" s="64" t="str">
        <f t="shared" si="45"/>
        <v/>
      </c>
      <c r="K156" s="154"/>
      <c r="L156" s="64" t="str">
        <f t="shared" si="46"/>
        <v/>
      </c>
      <c r="M156" s="80" t="str">
        <f t="shared" si="47"/>
        <v/>
      </c>
      <c r="N156" s="68" t="str">
        <f>IF(M156="","",IF(D156&lt;=35,LOOKUP(D156,概要と通り!$G$24:$G$59,概要と通り!$J$24:$J$59),LOOKUP(D156,概要と通り!$G$63:$G$118,概要と通り!$J$63:$J$118)))</f>
        <v/>
      </c>
      <c r="O156" s="13" t="str">
        <f t="shared" si="48"/>
        <v/>
      </c>
      <c r="P156" s="13" t="str">
        <f t="shared" si="49"/>
        <v/>
      </c>
      <c r="R156" s="71"/>
      <c r="S156" s="71"/>
      <c r="T156" s="91"/>
      <c r="U156" s="151"/>
      <c r="V156" s="64" t="str">
        <f>IF(U156="","",IF(U156&lt;=135,LOOKUP(U156,概要と通り!$A$24:$A$59,概要と通り!$B$24:$B$59),LOOKUP(U156,概要と通り!$A$63:$A$118,概要と通り!$B$63:$B$118)))</f>
        <v/>
      </c>
      <c r="W156" s="151"/>
      <c r="X156" s="152"/>
      <c r="Y156" s="64" t="str">
        <f t="shared" si="50"/>
        <v/>
      </c>
      <c r="Z156" s="153"/>
      <c r="AA156" s="64" t="str">
        <f t="shared" si="51"/>
        <v/>
      </c>
      <c r="AB156" s="161"/>
      <c r="AC156" s="64" t="str">
        <f t="shared" si="52"/>
        <v/>
      </c>
      <c r="AD156" s="80" t="str">
        <f t="shared" si="53"/>
        <v/>
      </c>
      <c r="AE156" s="68" t="str">
        <f>IF(AD156="","",IF(U156&lt;=135,LOOKUP(U156,概要と通り!$A$24:$A$59,概要と通り!$D$24:$D$59),LOOKUP(U156,概要と通り!$A$63:$A$118,概要と通り!$D$63:$D$118)))</f>
        <v/>
      </c>
      <c r="AF156" s="13" t="str">
        <f t="shared" si="54"/>
        <v/>
      </c>
      <c r="AG156" s="13" t="str">
        <f t="shared" si="55"/>
        <v/>
      </c>
    </row>
    <row r="157" spans="1:33">
      <c r="A157" s="71"/>
      <c r="B157" s="71"/>
      <c r="C157" s="91"/>
      <c r="D157" s="151"/>
      <c r="E157" s="64" t="str">
        <f>IF(D157="","",IF(D157&lt;=35,LOOKUP(D157,概要と通り!$G$24:$G$59,概要と通り!$H$24:$H$59),LOOKUP(D157,概要と通り!$G$63:$G$118,概要と通り!$H$63:$H$118)))</f>
        <v/>
      </c>
      <c r="F157" s="151"/>
      <c r="G157" s="152"/>
      <c r="H157" s="64" t="str">
        <f t="shared" si="44"/>
        <v/>
      </c>
      <c r="I157" s="153"/>
      <c r="J157" s="64" t="str">
        <f t="shared" si="45"/>
        <v/>
      </c>
      <c r="K157" s="154"/>
      <c r="L157" s="64" t="str">
        <f t="shared" si="46"/>
        <v/>
      </c>
      <c r="M157" s="80" t="str">
        <f t="shared" si="47"/>
        <v/>
      </c>
      <c r="N157" s="68" t="str">
        <f>IF(M157="","",IF(D157&lt;=35,LOOKUP(D157,概要と通り!$G$24:$G$59,概要と通り!$J$24:$J$59),LOOKUP(D157,概要と通り!$G$63:$G$118,概要と通り!$J$63:$J$118)))</f>
        <v/>
      </c>
      <c r="O157" s="13" t="str">
        <f t="shared" si="48"/>
        <v/>
      </c>
      <c r="P157" s="13" t="str">
        <f t="shared" si="49"/>
        <v/>
      </c>
      <c r="R157" s="71"/>
      <c r="S157" s="71"/>
      <c r="T157" s="91"/>
      <c r="U157" s="151"/>
      <c r="V157" s="64" t="str">
        <f>IF(U157="","",IF(U157&lt;=135,LOOKUP(U157,概要と通り!$A$24:$A$59,概要と通り!$B$24:$B$59),LOOKUP(U157,概要と通り!$A$63:$A$118,概要と通り!$B$63:$B$118)))</f>
        <v/>
      </c>
      <c r="W157" s="151"/>
      <c r="X157" s="152"/>
      <c r="Y157" s="64" t="str">
        <f t="shared" si="50"/>
        <v/>
      </c>
      <c r="Z157" s="153"/>
      <c r="AA157" s="64" t="str">
        <f t="shared" si="51"/>
        <v/>
      </c>
      <c r="AB157" s="161"/>
      <c r="AC157" s="64" t="str">
        <f t="shared" si="52"/>
        <v/>
      </c>
      <c r="AD157" s="80" t="str">
        <f t="shared" si="53"/>
        <v/>
      </c>
      <c r="AE157" s="68" t="str">
        <f>IF(AD157="","",IF(U157&lt;=135,LOOKUP(U157,概要と通り!$A$24:$A$59,概要と通り!$D$24:$D$59),LOOKUP(U157,概要と通り!$A$63:$A$118,概要と通り!$D$63:$D$118)))</f>
        <v/>
      </c>
      <c r="AF157" s="13" t="str">
        <f t="shared" si="54"/>
        <v/>
      </c>
      <c r="AG157" s="13" t="str">
        <f t="shared" si="55"/>
        <v/>
      </c>
    </row>
    <row r="158" spans="1:33">
      <c r="A158" s="71"/>
      <c r="B158" s="71"/>
      <c r="C158" s="91"/>
      <c r="D158" s="151"/>
      <c r="E158" s="64" t="str">
        <f>IF(D158="","",IF(D158&lt;=35,LOOKUP(D158,概要と通り!$G$24:$G$59,概要と通り!$H$24:$H$59),LOOKUP(D158,概要と通り!$G$63:$G$118,概要と通り!$H$63:$H$118)))</f>
        <v/>
      </c>
      <c r="F158" s="151"/>
      <c r="G158" s="152"/>
      <c r="H158" s="64" t="str">
        <f t="shared" si="44"/>
        <v/>
      </c>
      <c r="I158" s="153"/>
      <c r="J158" s="64" t="str">
        <f t="shared" si="45"/>
        <v/>
      </c>
      <c r="K158" s="154"/>
      <c r="L158" s="64" t="str">
        <f t="shared" si="46"/>
        <v/>
      </c>
      <c r="M158" s="80" t="str">
        <f t="shared" si="47"/>
        <v/>
      </c>
      <c r="N158" s="68" t="str">
        <f>IF(M158="","",IF(D158&lt;=35,LOOKUP(D158,概要と通り!$G$24:$G$59,概要と通り!$J$24:$J$59),LOOKUP(D158,概要と通り!$G$63:$G$118,概要と通り!$J$63:$J$118)))</f>
        <v/>
      </c>
      <c r="O158" s="13" t="str">
        <f t="shared" si="48"/>
        <v/>
      </c>
      <c r="P158" s="13" t="str">
        <f t="shared" si="49"/>
        <v/>
      </c>
      <c r="R158" s="71"/>
      <c r="S158" s="71"/>
      <c r="T158" s="91"/>
      <c r="U158" s="151"/>
      <c r="V158" s="64" t="str">
        <f>IF(U158="","",IF(U158&lt;=135,LOOKUP(U158,概要と通り!$A$24:$A$59,概要と通り!$B$24:$B$59),LOOKUP(U158,概要と通り!$A$63:$A$118,概要と通り!$B$63:$B$118)))</f>
        <v/>
      </c>
      <c r="W158" s="151"/>
      <c r="X158" s="152"/>
      <c r="Y158" s="64" t="str">
        <f t="shared" si="50"/>
        <v/>
      </c>
      <c r="Z158" s="153"/>
      <c r="AA158" s="64" t="str">
        <f t="shared" si="51"/>
        <v/>
      </c>
      <c r="AB158" s="161"/>
      <c r="AC158" s="64" t="str">
        <f t="shared" si="52"/>
        <v/>
      </c>
      <c r="AD158" s="80" t="str">
        <f t="shared" si="53"/>
        <v/>
      </c>
      <c r="AE158" s="68" t="str">
        <f>IF(AD158="","",IF(U158&lt;=135,LOOKUP(U158,概要と通り!$A$24:$A$59,概要と通り!$D$24:$D$59),LOOKUP(U158,概要と通り!$A$63:$A$118,概要と通り!$D$63:$D$118)))</f>
        <v/>
      </c>
      <c r="AF158" s="13" t="str">
        <f t="shared" si="54"/>
        <v/>
      </c>
      <c r="AG158" s="13" t="str">
        <f t="shared" si="55"/>
        <v/>
      </c>
    </row>
    <row r="159" spans="1:33">
      <c r="A159" s="71"/>
      <c r="B159" s="71"/>
      <c r="C159" s="91"/>
      <c r="D159" s="151"/>
      <c r="E159" s="64" t="str">
        <f>IF(D159="","",IF(D159&lt;=35,LOOKUP(D159,概要と通り!$G$24:$G$59,概要と通り!$H$24:$H$59),LOOKUP(D159,概要と通り!$G$63:$G$118,概要と通り!$H$63:$H$118)))</f>
        <v/>
      </c>
      <c r="F159" s="151"/>
      <c r="G159" s="152"/>
      <c r="H159" s="64" t="str">
        <f t="shared" si="44"/>
        <v/>
      </c>
      <c r="I159" s="153"/>
      <c r="J159" s="64" t="str">
        <f t="shared" si="45"/>
        <v/>
      </c>
      <c r="K159" s="154"/>
      <c r="L159" s="64" t="str">
        <f t="shared" si="46"/>
        <v/>
      </c>
      <c r="M159" s="80" t="str">
        <f t="shared" si="47"/>
        <v/>
      </c>
      <c r="N159" s="68" t="str">
        <f>IF(M159="","",IF(D159&lt;=35,LOOKUP(D159,概要と通り!$G$24:$G$59,概要と通り!$J$24:$J$59),LOOKUP(D159,概要と通り!$G$63:$G$118,概要と通り!$J$63:$J$118)))</f>
        <v/>
      </c>
      <c r="O159" s="13" t="str">
        <f t="shared" si="48"/>
        <v/>
      </c>
      <c r="P159" s="13" t="str">
        <f t="shared" si="49"/>
        <v/>
      </c>
      <c r="R159" s="71"/>
      <c r="S159" s="71"/>
      <c r="T159" s="91"/>
      <c r="U159" s="151"/>
      <c r="V159" s="64" t="str">
        <f>IF(U159="","",IF(U159&lt;=135,LOOKUP(U159,概要と通り!$A$24:$A$59,概要と通り!$B$24:$B$59),LOOKUP(U159,概要と通り!$A$63:$A$118,概要と通り!$B$63:$B$118)))</f>
        <v/>
      </c>
      <c r="W159" s="151"/>
      <c r="X159" s="152"/>
      <c r="Y159" s="64" t="str">
        <f t="shared" si="50"/>
        <v/>
      </c>
      <c r="Z159" s="153"/>
      <c r="AA159" s="64" t="str">
        <f t="shared" si="51"/>
        <v/>
      </c>
      <c r="AB159" s="161"/>
      <c r="AC159" s="64" t="str">
        <f t="shared" si="52"/>
        <v/>
      </c>
      <c r="AD159" s="80" t="str">
        <f t="shared" si="53"/>
        <v/>
      </c>
      <c r="AE159" s="68" t="str">
        <f>IF(AD159="","",IF(U159&lt;=135,LOOKUP(U159,概要と通り!$A$24:$A$59,概要と通り!$D$24:$D$59),LOOKUP(U159,概要と通り!$A$63:$A$118,概要と通り!$D$63:$D$118)))</f>
        <v/>
      </c>
      <c r="AF159" s="13" t="str">
        <f t="shared" si="54"/>
        <v/>
      </c>
      <c r="AG159" s="13" t="str">
        <f t="shared" si="55"/>
        <v/>
      </c>
    </row>
    <row r="160" spans="1:33">
      <c r="A160" s="71"/>
      <c r="B160" s="71"/>
      <c r="C160" s="91"/>
      <c r="D160" s="151"/>
      <c r="E160" s="64" t="str">
        <f>IF(D160="","",IF(D160&lt;=35,LOOKUP(D160,概要と通り!$G$24:$G$59,概要と通り!$H$24:$H$59),LOOKUP(D160,概要と通り!$G$63:$G$118,概要と通り!$H$63:$H$118)))</f>
        <v/>
      </c>
      <c r="F160" s="151"/>
      <c r="G160" s="152"/>
      <c r="H160" s="64" t="str">
        <f t="shared" si="44"/>
        <v/>
      </c>
      <c r="I160" s="153"/>
      <c r="J160" s="64" t="str">
        <f t="shared" si="45"/>
        <v/>
      </c>
      <c r="K160" s="154"/>
      <c r="L160" s="64" t="str">
        <f t="shared" si="46"/>
        <v/>
      </c>
      <c r="M160" s="80" t="str">
        <f t="shared" si="47"/>
        <v/>
      </c>
      <c r="N160" s="68" t="str">
        <f>IF(M160="","",IF(D160&lt;=35,LOOKUP(D160,概要と通り!$G$24:$G$59,概要と通り!$J$24:$J$59),LOOKUP(D160,概要と通り!$G$63:$G$118,概要と通り!$J$63:$J$118)))</f>
        <v/>
      </c>
      <c r="O160" s="13" t="str">
        <f t="shared" si="48"/>
        <v/>
      </c>
      <c r="P160" s="13" t="str">
        <f t="shared" si="49"/>
        <v/>
      </c>
      <c r="R160" s="71"/>
      <c r="S160" s="71"/>
      <c r="T160" s="91"/>
      <c r="U160" s="151"/>
      <c r="V160" s="64" t="str">
        <f>IF(U160="","",IF(U160&lt;=135,LOOKUP(U160,概要と通り!$A$24:$A$59,概要と通り!$B$24:$B$59),LOOKUP(U160,概要と通り!$A$63:$A$118,概要と通り!$B$63:$B$118)))</f>
        <v/>
      </c>
      <c r="W160" s="151"/>
      <c r="X160" s="152"/>
      <c r="Y160" s="64" t="str">
        <f t="shared" si="50"/>
        <v/>
      </c>
      <c r="Z160" s="153"/>
      <c r="AA160" s="64" t="str">
        <f t="shared" si="51"/>
        <v/>
      </c>
      <c r="AB160" s="161"/>
      <c r="AC160" s="64" t="str">
        <f t="shared" si="52"/>
        <v/>
      </c>
      <c r="AD160" s="80" t="str">
        <f t="shared" si="53"/>
        <v/>
      </c>
      <c r="AE160" s="68" t="str">
        <f>IF(AD160="","",IF(U160&lt;=135,LOOKUP(U160,概要と通り!$A$24:$A$59,概要と通り!$D$24:$D$59),LOOKUP(U160,概要と通り!$A$63:$A$118,概要と通り!$D$63:$D$118)))</f>
        <v/>
      </c>
      <c r="AF160" s="13" t="str">
        <f t="shared" si="54"/>
        <v/>
      </c>
      <c r="AG160" s="13" t="str">
        <f t="shared" si="55"/>
        <v/>
      </c>
    </row>
    <row r="161" spans="1:33">
      <c r="A161" s="71"/>
      <c r="B161" s="71"/>
      <c r="C161" s="91"/>
      <c r="D161" s="151"/>
      <c r="E161" s="64" t="str">
        <f>IF(D161="","",IF(D161&lt;=35,LOOKUP(D161,概要と通り!$G$24:$G$59,概要と通り!$H$24:$H$59),LOOKUP(D161,概要と通り!$G$63:$G$118,概要と通り!$H$63:$H$118)))</f>
        <v/>
      </c>
      <c r="F161" s="151"/>
      <c r="G161" s="152"/>
      <c r="H161" s="64" t="str">
        <f t="shared" si="44"/>
        <v/>
      </c>
      <c r="I161" s="153"/>
      <c r="J161" s="64" t="str">
        <f t="shared" si="45"/>
        <v/>
      </c>
      <c r="K161" s="154"/>
      <c r="L161" s="64" t="str">
        <f t="shared" si="46"/>
        <v/>
      </c>
      <c r="M161" s="80" t="str">
        <f t="shared" si="47"/>
        <v/>
      </c>
      <c r="N161" s="68" t="str">
        <f>IF(M161="","",IF(D161&lt;=35,LOOKUP(D161,概要と通り!$G$24:$G$59,概要と通り!$J$24:$J$59),LOOKUP(D161,概要と通り!$G$63:$G$118,概要と通り!$J$63:$J$118)))</f>
        <v/>
      </c>
      <c r="O161" s="13" t="str">
        <f t="shared" si="48"/>
        <v/>
      </c>
      <c r="P161" s="13" t="str">
        <f t="shared" si="49"/>
        <v/>
      </c>
      <c r="R161" s="71"/>
      <c r="S161" s="71"/>
      <c r="T161" s="91"/>
      <c r="U161" s="151"/>
      <c r="V161" s="64" t="str">
        <f>IF(U161="","",IF(U161&lt;=135,LOOKUP(U161,概要と通り!$A$24:$A$59,概要と通り!$B$24:$B$59),LOOKUP(U161,概要と通り!$A$63:$A$118,概要と通り!$B$63:$B$118)))</f>
        <v/>
      </c>
      <c r="W161" s="151"/>
      <c r="X161" s="152"/>
      <c r="Y161" s="64" t="str">
        <f t="shared" si="50"/>
        <v/>
      </c>
      <c r="Z161" s="153"/>
      <c r="AA161" s="64" t="str">
        <f t="shared" si="51"/>
        <v/>
      </c>
      <c r="AB161" s="161"/>
      <c r="AC161" s="64" t="str">
        <f t="shared" si="52"/>
        <v/>
      </c>
      <c r="AD161" s="80" t="str">
        <f t="shared" si="53"/>
        <v/>
      </c>
      <c r="AE161" s="68" t="str">
        <f>IF(AD161="","",IF(U161&lt;=135,LOOKUP(U161,概要と通り!$A$24:$A$59,概要と通り!$D$24:$D$59),LOOKUP(U161,概要と通り!$A$63:$A$118,概要と通り!$D$63:$D$118)))</f>
        <v/>
      </c>
      <c r="AF161" s="13" t="str">
        <f t="shared" si="54"/>
        <v/>
      </c>
      <c r="AG161" s="13" t="str">
        <f t="shared" si="55"/>
        <v/>
      </c>
    </row>
    <row r="162" spans="1:33">
      <c r="A162" s="71"/>
      <c r="B162" s="71"/>
      <c r="C162" s="91"/>
      <c r="D162" s="151"/>
      <c r="E162" s="64" t="str">
        <f>IF(D162="","",IF(D162&lt;=35,LOOKUP(D162,概要と通り!$G$24:$G$59,概要と通り!$H$24:$H$59),LOOKUP(D162,概要と通り!$G$63:$G$118,概要と通り!$H$63:$H$118)))</f>
        <v/>
      </c>
      <c r="F162" s="151"/>
      <c r="G162" s="152"/>
      <c r="H162" s="64" t="str">
        <f t="shared" si="44"/>
        <v/>
      </c>
      <c r="I162" s="153"/>
      <c r="J162" s="64" t="str">
        <f t="shared" si="45"/>
        <v/>
      </c>
      <c r="K162" s="154"/>
      <c r="L162" s="64" t="str">
        <f t="shared" si="46"/>
        <v/>
      </c>
      <c r="M162" s="80" t="str">
        <f t="shared" si="47"/>
        <v/>
      </c>
      <c r="N162" s="68" t="str">
        <f>IF(M162="","",IF(D162&lt;=35,LOOKUP(D162,概要と通り!$G$24:$G$59,概要と通り!$J$24:$J$59),LOOKUP(D162,概要と通り!$G$63:$G$118,概要と通り!$J$63:$J$118)))</f>
        <v/>
      </c>
      <c r="O162" s="13" t="str">
        <f t="shared" si="48"/>
        <v/>
      </c>
      <c r="P162" s="13" t="str">
        <f t="shared" si="49"/>
        <v/>
      </c>
      <c r="R162" s="71"/>
      <c r="S162" s="71"/>
      <c r="T162" s="91"/>
      <c r="U162" s="151"/>
      <c r="V162" s="64" t="str">
        <f>IF(U162="","",IF(U162&lt;=135,LOOKUP(U162,概要と通り!$A$24:$A$59,概要と通り!$B$24:$B$59),LOOKUP(U162,概要と通り!$A$63:$A$118,概要と通り!$B$63:$B$118)))</f>
        <v/>
      </c>
      <c r="W162" s="151"/>
      <c r="X162" s="152"/>
      <c r="Y162" s="64" t="str">
        <f t="shared" si="50"/>
        <v/>
      </c>
      <c r="Z162" s="153"/>
      <c r="AA162" s="64" t="str">
        <f t="shared" si="51"/>
        <v/>
      </c>
      <c r="AB162" s="161"/>
      <c r="AC162" s="64" t="str">
        <f t="shared" si="52"/>
        <v/>
      </c>
      <c r="AD162" s="80" t="str">
        <f t="shared" si="53"/>
        <v/>
      </c>
      <c r="AE162" s="68" t="str">
        <f>IF(AD162="","",IF(U162&lt;=135,LOOKUP(U162,概要と通り!$A$24:$A$59,概要と通り!$D$24:$D$59),LOOKUP(U162,概要と通り!$A$63:$A$118,概要と通り!$D$63:$D$118)))</f>
        <v/>
      </c>
      <c r="AF162" s="13" t="str">
        <f t="shared" si="54"/>
        <v/>
      </c>
      <c r="AG162" s="13" t="str">
        <f t="shared" si="55"/>
        <v/>
      </c>
    </row>
    <row r="163" spans="1:33">
      <c r="A163" s="71"/>
      <c r="B163" s="71"/>
      <c r="C163" s="91"/>
      <c r="D163" s="151"/>
      <c r="E163" s="64" t="str">
        <f>IF(D163="","",IF(D163&lt;=35,LOOKUP(D163,概要と通り!$G$24:$G$59,概要と通り!$H$24:$H$59),LOOKUP(D163,概要と通り!$G$63:$G$118,概要と通り!$H$63:$H$118)))</f>
        <v/>
      </c>
      <c r="F163" s="151"/>
      <c r="G163" s="152"/>
      <c r="H163" s="64" t="str">
        <f t="shared" si="44"/>
        <v/>
      </c>
      <c r="I163" s="153"/>
      <c r="J163" s="64" t="str">
        <f t="shared" si="45"/>
        <v/>
      </c>
      <c r="K163" s="154"/>
      <c r="L163" s="64" t="str">
        <f t="shared" si="46"/>
        <v/>
      </c>
      <c r="M163" s="80" t="str">
        <f t="shared" si="47"/>
        <v/>
      </c>
      <c r="N163" s="68" t="str">
        <f>IF(M163="","",IF(D163&lt;=35,LOOKUP(D163,概要と通り!$G$24:$G$59,概要と通り!$J$24:$J$59),LOOKUP(D163,概要と通り!$G$63:$G$118,概要と通り!$J$63:$J$118)))</f>
        <v/>
      </c>
      <c r="O163" s="13" t="str">
        <f t="shared" si="48"/>
        <v/>
      </c>
      <c r="P163" s="13" t="str">
        <f t="shared" si="49"/>
        <v/>
      </c>
      <c r="R163" s="71"/>
      <c r="S163" s="71"/>
      <c r="T163" s="91"/>
      <c r="U163" s="151"/>
      <c r="V163" s="64" t="str">
        <f>IF(U163="","",IF(U163&lt;=135,LOOKUP(U163,概要と通り!$A$24:$A$59,概要と通り!$B$24:$B$59),LOOKUP(U163,概要と通り!$A$63:$A$118,概要と通り!$B$63:$B$118)))</f>
        <v/>
      </c>
      <c r="W163" s="151"/>
      <c r="X163" s="152"/>
      <c r="Y163" s="64" t="str">
        <f t="shared" si="50"/>
        <v/>
      </c>
      <c r="Z163" s="153"/>
      <c r="AA163" s="64" t="str">
        <f t="shared" si="51"/>
        <v/>
      </c>
      <c r="AB163" s="161"/>
      <c r="AC163" s="64" t="str">
        <f t="shared" si="52"/>
        <v/>
      </c>
      <c r="AD163" s="80" t="str">
        <f t="shared" si="53"/>
        <v/>
      </c>
      <c r="AE163" s="68" t="str">
        <f>IF(AD163="","",IF(U163&lt;=135,LOOKUP(U163,概要と通り!$A$24:$A$59,概要と通り!$D$24:$D$59),LOOKUP(U163,概要と通り!$A$63:$A$118,概要と通り!$D$63:$D$118)))</f>
        <v/>
      </c>
      <c r="AF163" s="13" t="str">
        <f t="shared" si="54"/>
        <v/>
      </c>
      <c r="AG163" s="13" t="str">
        <f t="shared" si="55"/>
        <v/>
      </c>
    </row>
    <row r="164" spans="1:33">
      <c r="A164" s="71"/>
      <c r="B164" s="71"/>
      <c r="C164" s="91"/>
      <c r="D164" s="151"/>
      <c r="E164" s="64" t="str">
        <f>IF(D164="","",IF(D164&lt;=35,LOOKUP(D164,概要と通り!$G$24:$G$59,概要と通り!$H$24:$H$59),LOOKUP(D164,概要と通り!$G$63:$G$118,概要と通り!$H$63:$H$118)))</f>
        <v/>
      </c>
      <c r="F164" s="151"/>
      <c r="G164" s="152"/>
      <c r="H164" s="64" t="str">
        <f t="shared" si="44"/>
        <v/>
      </c>
      <c r="I164" s="153"/>
      <c r="J164" s="64" t="str">
        <f t="shared" si="45"/>
        <v/>
      </c>
      <c r="K164" s="154"/>
      <c r="L164" s="64" t="str">
        <f t="shared" si="46"/>
        <v/>
      </c>
      <c r="M164" s="80" t="str">
        <f t="shared" si="47"/>
        <v/>
      </c>
      <c r="N164" s="68" t="str">
        <f>IF(M164="","",IF(D164&lt;=35,LOOKUP(D164,概要と通り!$G$24:$G$59,概要と通り!$J$24:$J$59),LOOKUP(D164,概要と通り!$G$63:$G$118,概要と通り!$J$63:$J$118)))</f>
        <v/>
      </c>
      <c r="O164" s="13" t="str">
        <f t="shared" si="48"/>
        <v/>
      </c>
      <c r="P164" s="13" t="str">
        <f t="shared" si="49"/>
        <v/>
      </c>
      <c r="R164" s="71"/>
      <c r="S164" s="71"/>
      <c r="T164" s="91"/>
      <c r="U164" s="151"/>
      <c r="V164" s="64" t="str">
        <f>IF(U164="","",IF(U164&lt;=135,LOOKUP(U164,概要と通り!$A$24:$A$59,概要と通り!$B$24:$B$59),LOOKUP(U164,概要と通り!$A$63:$A$118,概要と通り!$B$63:$B$118)))</f>
        <v/>
      </c>
      <c r="W164" s="151"/>
      <c r="X164" s="152"/>
      <c r="Y164" s="64" t="str">
        <f t="shared" si="50"/>
        <v/>
      </c>
      <c r="Z164" s="153"/>
      <c r="AA164" s="64" t="str">
        <f t="shared" si="51"/>
        <v/>
      </c>
      <c r="AB164" s="161"/>
      <c r="AC164" s="64" t="str">
        <f t="shared" si="52"/>
        <v/>
      </c>
      <c r="AD164" s="80" t="str">
        <f t="shared" si="53"/>
        <v/>
      </c>
      <c r="AE164" s="68" t="str">
        <f>IF(AD164="","",IF(U164&lt;=135,LOOKUP(U164,概要と通り!$A$24:$A$59,概要と通り!$D$24:$D$59),LOOKUP(U164,概要と通り!$A$63:$A$118,概要と通り!$D$63:$D$118)))</f>
        <v/>
      </c>
      <c r="AF164" s="13" t="str">
        <f t="shared" si="54"/>
        <v/>
      </c>
      <c r="AG164" s="13" t="str">
        <f t="shared" si="55"/>
        <v/>
      </c>
    </row>
    <row r="165" spans="1:33">
      <c r="A165" s="71"/>
      <c r="B165" s="71"/>
      <c r="C165" s="91"/>
      <c r="D165" s="151"/>
      <c r="E165" s="64" t="str">
        <f>IF(D165="","",IF(D165&lt;=35,LOOKUP(D165,概要と通り!$G$24:$G$59,概要と通り!$H$24:$H$59),LOOKUP(D165,概要と通り!$G$63:$G$118,概要と通り!$H$63:$H$118)))</f>
        <v/>
      </c>
      <c r="F165" s="151"/>
      <c r="G165" s="152"/>
      <c r="H165" s="64" t="str">
        <f t="shared" si="44"/>
        <v/>
      </c>
      <c r="I165" s="153"/>
      <c r="J165" s="64" t="str">
        <f t="shared" si="45"/>
        <v/>
      </c>
      <c r="K165" s="154"/>
      <c r="L165" s="64" t="str">
        <f t="shared" si="46"/>
        <v/>
      </c>
      <c r="M165" s="80" t="str">
        <f t="shared" si="47"/>
        <v/>
      </c>
      <c r="N165" s="68" t="str">
        <f>IF(M165="","",IF(D165&lt;=35,LOOKUP(D165,概要と通り!$G$24:$G$59,概要と通り!$J$24:$J$59),LOOKUP(D165,概要と通り!$G$63:$G$118,概要と通り!$J$63:$J$118)))</f>
        <v/>
      </c>
      <c r="O165" s="13" t="str">
        <f t="shared" si="48"/>
        <v/>
      </c>
      <c r="P165" s="13" t="str">
        <f t="shared" si="49"/>
        <v/>
      </c>
      <c r="R165" s="71"/>
      <c r="S165" s="71"/>
      <c r="T165" s="91"/>
      <c r="U165" s="151"/>
      <c r="V165" s="64" t="str">
        <f>IF(U165="","",IF(U165&lt;=135,LOOKUP(U165,概要と通り!$A$24:$A$59,概要と通り!$B$24:$B$59),LOOKUP(U165,概要と通り!$A$63:$A$118,概要と通り!$B$63:$B$118)))</f>
        <v/>
      </c>
      <c r="W165" s="151"/>
      <c r="X165" s="152"/>
      <c r="Y165" s="64" t="str">
        <f t="shared" si="50"/>
        <v/>
      </c>
      <c r="Z165" s="153"/>
      <c r="AA165" s="64" t="str">
        <f t="shared" si="51"/>
        <v/>
      </c>
      <c r="AB165" s="161"/>
      <c r="AC165" s="64" t="str">
        <f t="shared" si="52"/>
        <v/>
      </c>
      <c r="AD165" s="80" t="str">
        <f t="shared" si="53"/>
        <v/>
      </c>
      <c r="AE165" s="68" t="str">
        <f>IF(AD165="","",IF(U165&lt;=135,LOOKUP(U165,概要と通り!$A$24:$A$59,概要と通り!$D$24:$D$59),LOOKUP(U165,概要と通り!$A$63:$A$118,概要と通り!$D$63:$D$118)))</f>
        <v/>
      </c>
      <c r="AF165" s="13" t="str">
        <f t="shared" si="54"/>
        <v/>
      </c>
      <c r="AG165" s="13" t="str">
        <f t="shared" si="55"/>
        <v/>
      </c>
    </row>
    <row r="166" spans="1:33">
      <c r="A166" s="71"/>
      <c r="B166" s="71"/>
      <c r="C166" s="91"/>
      <c r="D166" s="151"/>
      <c r="E166" s="64" t="str">
        <f>IF(D166="","",IF(D166&lt;=35,LOOKUP(D166,概要と通り!$G$24:$G$59,概要と通り!$H$24:$H$59),LOOKUP(D166,概要と通り!$G$63:$G$118,概要と通り!$H$63:$H$118)))</f>
        <v/>
      </c>
      <c r="F166" s="151"/>
      <c r="G166" s="152"/>
      <c r="H166" s="64" t="str">
        <f t="shared" si="44"/>
        <v/>
      </c>
      <c r="I166" s="153"/>
      <c r="J166" s="64" t="str">
        <f t="shared" si="45"/>
        <v/>
      </c>
      <c r="K166" s="154"/>
      <c r="L166" s="64" t="str">
        <f t="shared" si="46"/>
        <v/>
      </c>
      <c r="M166" s="80" t="str">
        <f t="shared" si="47"/>
        <v/>
      </c>
      <c r="N166" s="68" t="str">
        <f>IF(M166="","",IF(D166&lt;=35,LOOKUP(D166,概要と通り!$G$24:$G$59,概要と通り!$J$24:$J$59),LOOKUP(D166,概要と通り!$G$63:$G$118,概要と通り!$J$63:$J$118)))</f>
        <v/>
      </c>
      <c r="O166" s="13" t="str">
        <f t="shared" si="48"/>
        <v/>
      </c>
      <c r="P166" s="13" t="str">
        <f t="shared" si="49"/>
        <v/>
      </c>
      <c r="R166" s="71"/>
      <c r="S166" s="71"/>
      <c r="T166" s="91"/>
      <c r="U166" s="151"/>
      <c r="V166" s="64" t="str">
        <f>IF(U166="","",IF(U166&lt;=135,LOOKUP(U166,概要と通り!$A$24:$A$59,概要と通り!$B$24:$B$59),LOOKUP(U166,概要と通り!$A$63:$A$118,概要と通り!$B$63:$B$118)))</f>
        <v/>
      </c>
      <c r="W166" s="151"/>
      <c r="X166" s="152"/>
      <c r="Y166" s="64" t="str">
        <f t="shared" si="50"/>
        <v/>
      </c>
      <c r="Z166" s="153"/>
      <c r="AA166" s="64" t="str">
        <f t="shared" si="51"/>
        <v/>
      </c>
      <c r="AB166" s="161"/>
      <c r="AC166" s="64" t="str">
        <f t="shared" si="52"/>
        <v/>
      </c>
      <c r="AD166" s="80" t="str">
        <f t="shared" si="53"/>
        <v/>
      </c>
      <c r="AE166" s="68" t="str">
        <f>IF(AD166="","",IF(U166&lt;=135,LOOKUP(U166,概要と通り!$A$24:$A$59,概要と通り!$D$24:$D$59),LOOKUP(U166,概要と通り!$A$63:$A$118,概要と通り!$D$63:$D$118)))</f>
        <v/>
      </c>
      <c r="AF166" s="13" t="str">
        <f t="shared" si="54"/>
        <v/>
      </c>
      <c r="AG166" s="13" t="str">
        <f t="shared" si="55"/>
        <v/>
      </c>
    </row>
    <row r="167" spans="1:33">
      <c r="A167" s="71"/>
      <c r="B167" s="71"/>
      <c r="C167" s="91"/>
      <c r="D167" s="151"/>
      <c r="E167" s="64" t="str">
        <f>IF(D167="","",IF(D167&lt;=35,LOOKUP(D167,概要と通り!$G$24:$G$59,概要と通り!$H$24:$H$59),LOOKUP(D167,概要と通り!$G$63:$G$118,概要と通り!$H$63:$H$118)))</f>
        <v/>
      </c>
      <c r="F167" s="151"/>
      <c r="G167" s="152"/>
      <c r="H167" s="64" t="str">
        <f t="shared" si="44"/>
        <v/>
      </c>
      <c r="I167" s="153"/>
      <c r="J167" s="64" t="str">
        <f t="shared" si="45"/>
        <v/>
      </c>
      <c r="K167" s="154"/>
      <c r="L167" s="64" t="str">
        <f t="shared" si="46"/>
        <v/>
      </c>
      <c r="M167" s="80" t="str">
        <f t="shared" si="47"/>
        <v/>
      </c>
      <c r="N167" s="68" t="str">
        <f>IF(M167="","",IF(D167&lt;=35,LOOKUP(D167,概要と通り!$G$24:$G$59,概要と通り!$J$24:$J$59),LOOKUP(D167,概要と通り!$G$63:$G$118,概要と通り!$J$63:$J$118)))</f>
        <v/>
      </c>
      <c r="O167" s="13" t="str">
        <f t="shared" si="48"/>
        <v/>
      </c>
      <c r="P167" s="13" t="str">
        <f t="shared" si="49"/>
        <v/>
      </c>
      <c r="R167" s="71"/>
      <c r="S167" s="71"/>
      <c r="T167" s="91"/>
      <c r="U167" s="151"/>
      <c r="V167" s="64" t="str">
        <f>IF(U167="","",IF(U167&lt;=135,LOOKUP(U167,概要と通り!$A$24:$A$59,概要と通り!$B$24:$B$59),LOOKUP(U167,概要と通り!$A$63:$A$118,概要と通り!$B$63:$B$118)))</f>
        <v/>
      </c>
      <c r="W167" s="151"/>
      <c r="X167" s="152"/>
      <c r="Y167" s="64" t="str">
        <f t="shared" si="50"/>
        <v/>
      </c>
      <c r="Z167" s="153"/>
      <c r="AA167" s="64" t="str">
        <f t="shared" si="51"/>
        <v/>
      </c>
      <c r="AB167" s="161"/>
      <c r="AC167" s="64" t="str">
        <f t="shared" si="52"/>
        <v/>
      </c>
      <c r="AD167" s="80" t="str">
        <f t="shared" si="53"/>
        <v/>
      </c>
      <c r="AE167" s="68" t="str">
        <f>IF(AD167="","",IF(U167&lt;=135,LOOKUP(U167,概要と通り!$A$24:$A$59,概要と通り!$D$24:$D$59),LOOKUP(U167,概要と通り!$A$63:$A$118,概要と通り!$D$63:$D$118)))</f>
        <v/>
      </c>
      <c r="AF167" s="13" t="str">
        <f t="shared" si="54"/>
        <v/>
      </c>
      <c r="AG167" s="13" t="str">
        <f t="shared" si="55"/>
        <v/>
      </c>
    </row>
    <row r="168" spans="1:33">
      <c r="A168" s="71"/>
      <c r="B168" s="71"/>
      <c r="C168" s="91"/>
      <c r="D168" s="151"/>
      <c r="E168" s="64" t="str">
        <f>IF(D168="","",IF(D168&lt;=35,LOOKUP(D168,概要と通り!$G$24:$G$59,概要と通り!$H$24:$H$59),LOOKUP(D168,概要と通り!$G$63:$G$118,概要と通り!$H$63:$H$118)))</f>
        <v/>
      </c>
      <c r="F168" s="151"/>
      <c r="G168" s="152"/>
      <c r="H168" s="64" t="str">
        <f t="shared" si="44"/>
        <v/>
      </c>
      <c r="I168" s="153"/>
      <c r="J168" s="64" t="str">
        <f t="shared" si="45"/>
        <v/>
      </c>
      <c r="K168" s="154"/>
      <c r="L168" s="64" t="str">
        <f t="shared" si="46"/>
        <v/>
      </c>
      <c r="M168" s="80" t="str">
        <f t="shared" si="47"/>
        <v/>
      </c>
      <c r="N168" s="68" t="str">
        <f>IF(M168="","",IF(D168&lt;=35,LOOKUP(D168,概要と通り!$G$24:$G$59,概要と通り!$J$24:$J$59),LOOKUP(D168,概要と通り!$G$63:$G$118,概要と通り!$J$63:$J$118)))</f>
        <v/>
      </c>
      <c r="O168" s="13" t="str">
        <f t="shared" si="48"/>
        <v/>
      </c>
      <c r="P168" s="13" t="str">
        <f t="shared" si="49"/>
        <v/>
      </c>
      <c r="R168" s="71"/>
      <c r="S168" s="71"/>
      <c r="T168" s="91"/>
      <c r="U168" s="151"/>
      <c r="V168" s="64" t="str">
        <f>IF(U168="","",IF(U168&lt;=135,LOOKUP(U168,概要と通り!$A$24:$A$59,概要と通り!$B$24:$B$59),LOOKUP(U168,概要と通り!$A$63:$A$118,概要と通り!$B$63:$B$118)))</f>
        <v/>
      </c>
      <c r="W168" s="151"/>
      <c r="X168" s="152"/>
      <c r="Y168" s="64" t="str">
        <f t="shared" si="50"/>
        <v/>
      </c>
      <c r="Z168" s="153"/>
      <c r="AA168" s="64" t="str">
        <f t="shared" si="51"/>
        <v/>
      </c>
      <c r="AB168" s="161"/>
      <c r="AC168" s="64" t="str">
        <f t="shared" si="52"/>
        <v/>
      </c>
      <c r="AD168" s="80" t="str">
        <f t="shared" si="53"/>
        <v/>
      </c>
      <c r="AE168" s="68" t="str">
        <f>IF(AD168="","",IF(U168&lt;=135,LOOKUP(U168,概要と通り!$A$24:$A$59,概要と通り!$D$24:$D$59),LOOKUP(U168,概要と通り!$A$63:$A$118,概要と通り!$D$63:$D$118)))</f>
        <v/>
      </c>
      <c r="AF168" s="13" t="str">
        <f t="shared" si="54"/>
        <v/>
      </c>
      <c r="AG168" s="13" t="str">
        <f t="shared" si="55"/>
        <v/>
      </c>
    </row>
    <row r="169" spans="1:33">
      <c r="A169" s="71"/>
      <c r="B169" s="71"/>
      <c r="C169" s="91"/>
      <c r="D169" s="151"/>
      <c r="E169" s="64" t="str">
        <f>IF(D169="","",IF(D169&lt;=35,LOOKUP(D169,概要と通り!$G$24:$G$59,概要と通り!$H$24:$H$59),LOOKUP(D169,概要と通り!$G$63:$G$118,概要と通り!$H$63:$H$118)))</f>
        <v/>
      </c>
      <c r="F169" s="151"/>
      <c r="G169" s="152"/>
      <c r="H169" s="64" t="str">
        <f t="shared" si="44"/>
        <v/>
      </c>
      <c r="I169" s="153"/>
      <c r="J169" s="64" t="str">
        <f t="shared" si="45"/>
        <v/>
      </c>
      <c r="K169" s="154"/>
      <c r="L169" s="64" t="str">
        <f t="shared" si="46"/>
        <v/>
      </c>
      <c r="M169" s="80" t="str">
        <f t="shared" si="47"/>
        <v/>
      </c>
      <c r="N169" s="68" t="str">
        <f>IF(M169="","",IF(D169&lt;=35,LOOKUP(D169,概要と通り!$G$24:$G$59,概要と通り!$J$24:$J$59),LOOKUP(D169,概要と通り!$G$63:$G$118,概要と通り!$J$63:$J$118)))</f>
        <v/>
      </c>
      <c r="O169" s="13" t="str">
        <f t="shared" si="48"/>
        <v/>
      </c>
      <c r="P169" s="13" t="str">
        <f t="shared" si="49"/>
        <v/>
      </c>
      <c r="R169" s="71"/>
      <c r="S169" s="71"/>
      <c r="T169" s="91"/>
      <c r="U169" s="151"/>
      <c r="V169" s="64" t="str">
        <f>IF(U169="","",IF(U169&lt;=135,LOOKUP(U169,概要と通り!$A$24:$A$59,概要と通り!$B$24:$B$59),LOOKUP(U169,概要と通り!$A$63:$A$118,概要と通り!$B$63:$B$118)))</f>
        <v/>
      </c>
      <c r="W169" s="151"/>
      <c r="X169" s="152"/>
      <c r="Y169" s="64" t="str">
        <f t="shared" si="50"/>
        <v/>
      </c>
      <c r="Z169" s="153"/>
      <c r="AA169" s="64" t="str">
        <f t="shared" si="51"/>
        <v/>
      </c>
      <c r="AB169" s="161"/>
      <c r="AC169" s="64" t="str">
        <f t="shared" si="52"/>
        <v/>
      </c>
      <c r="AD169" s="80" t="str">
        <f t="shared" si="53"/>
        <v/>
      </c>
      <c r="AE169" s="68" t="str">
        <f>IF(AD169="","",IF(U169&lt;=135,LOOKUP(U169,概要と通り!$A$24:$A$59,概要と通り!$D$24:$D$59),LOOKUP(U169,概要と通り!$A$63:$A$118,概要と通り!$D$63:$D$118)))</f>
        <v/>
      </c>
      <c r="AF169" s="13" t="str">
        <f t="shared" si="54"/>
        <v/>
      </c>
      <c r="AG169" s="13" t="str">
        <f t="shared" si="55"/>
        <v/>
      </c>
    </row>
    <row r="170" spans="1:33">
      <c r="A170" s="71"/>
      <c r="B170" s="71"/>
      <c r="C170" s="91"/>
      <c r="D170" s="151"/>
      <c r="E170" s="64" t="str">
        <f>IF(D170="","",IF(D170&lt;=35,LOOKUP(D170,概要と通り!$G$24:$G$59,概要と通り!$H$24:$H$59),LOOKUP(D170,概要と通り!$G$63:$G$118,概要と通り!$H$63:$H$118)))</f>
        <v/>
      </c>
      <c r="F170" s="151"/>
      <c r="G170" s="152"/>
      <c r="H170" s="64" t="str">
        <f t="shared" si="44"/>
        <v/>
      </c>
      <c r="I170" s="153"/>
      <c r="J170" s="64" t="str">
        <f t="shared" si="45"/>
        <v/>
      </c>
      <c r="K170" s="154"/>
      <c r="L170" s="64" t="str">
        <f t="shared" si="46"/>
        <v/>
      </c>
      <c r="M170" s="80" t="str">
        <f t="shared" si="47"/>
        <v/>
      </c>
      <c r="N170" s="68" t="str">
        <f>IF(M170="","",IF(D170&lt;=35,LOOKUP(D170,概要と通り!$G$24:$G$59,概要と通り!$J$24:$J$59),LOOKUP(D170,概要と通り!$G$63:$G$118,概要と通り!$J$63:$J$118)))</f>
        <v/>
      </c>
      <c r="O170" s="13" t="str">
        <f t="shared" si="48"/>
        <v/>
      </c>
      <c r="P170" s="13" t="str">
        <f t="shared" si="49"/>
        <v/>
      </c>
      <c r="R170" s="71"/>
      <c r="S170" s="71"/>
      <c r="T170" s="91"/>
      <c r="U170" s="151"/>
      <c r="V170" s="64" t="str">
        <f>IF(U170="","",IF(U170&lt;=135,LOOKUP(U170,概要と通り!$A$24:$A$59,概要と通り!$B$24:$B$59),LOOKUP(U170,概要と通り!$A$63:$A$118,概要と通り!$B$63:$B$118)))</f>
        <v/>
      </c>
      <c r="W170" s="151"/>
      <c r="X170" s="152"/>
      <c r="Y170" s="64" t="str">
        <f t="shared" si="50"/>
        <v/>
      </c>
      <c r="Z170" s="153"/>
      <c r="AA170" s="64" t="str">
        <f t="shared" si="51"/>
        <v/>
      </c>
      <c r="AB170" s="161"/>
      <c r="AC170" s="64" t="str">
        <f t="shared" si="52"/>
        <v/>
      </c>
      <c r="AD170" s="80" t="str">
        <f t="shared" si="53"/>
        <v/>
      </c>
      <c r="AE170" s="68" t="str">
        <f>IF(AD170="","",IF(U170&lt;=135,LOOKUP(U170,概要と通り!$A$24:$A$59,概要と通り!$D$24:$D$59),LOOKUP(U170,概要と通り!$A$63:$A$118,概要と通り!$D$63:$D$118)))</f>
        <v/>
      </c>
      <c r="AF170" s="13" t="str">
        <f t="shared" si="54"/>
        <v/>
      </c>
      <c r="AG170" s="13" t="str">
        <f t="shared" si="55"/>
        <v/>
      </c>
    </row>
    <row r="171" spans="1:33">
      <c r="A171" s="71"/>
      <c r="B171" s="71"/>
      <c r="C171" s="91"/>
      <c r="D171" s="151"/>
      <c r="E171" s="64" t="str">
        <f>IF(D171="","",IF(D171&lt;=35,LOOKUP(D171,概要と通り!$G$24:$G$59,概要と通り!$H$24:$H$59),LOOKUP(D171,概要と通り!$G$63:$G$118,概要と通り!$H$63:$H$118)))</f>
        <v/>
      </c>
      <c r="F171" s="151"/>
      <c r="G171" s="152"/>
      <c r="H171" s="64" t="str">
        <f t="shared" si="44"/>
        <v/>
      </c>
      <c r="I171" s="153"/>
      <c r="J171" s="64" t="str">
        <f t="shared" si="45"/>
        <v/>
      </c>
      <c r="K171" s="154"/>
      <c r="L171" s="64" t="str">
        <f t="shared" si="46"/>
        <v/>
      </c>
      <c r="M171" s="80" t="str">
        <f t="shared" si="47"/>
        <v/>
      </c>
      <c r="N171" s="68" t="str">
        <f>IF(M171="","",IF(D171&lt;=35,LOOKUP(D171,概要と通り!$G$24:$G$59,概要と通り!$J$24:$J$59),LOOKUP(D171,概要と通り!$G$63:$G$118,概要と通り!$J$63:$J$118)))</f>
        <v/>
      </c>
      <c r="O171" s="13" t="str">
        <f t="shared" si="48"/>
        <v/>
      </c>
      <c r="P171" s="13" t="str">
        <f t="shared" si="49"/>
        <v/>
      </c>
      <c r="R171" s="71"/>
      <c r="S171" s="71"/>
      <c r="T171" s="91"/>
      <c r="U171" s="151"/>
      <c r="V171" s="64" t="str">
        <f>IF(U171="","",IF(U171&lt;=135,LOOKUP(U171,概要と通り!$A$24:$A$59,概要と通り!$B$24:$B$59),LOOKUP(U171,概要と通り!$A$63:$A$118,概要と通り!$B$63:$B$118)))</f>
        <v/>
      </c>
      <c r="W171" s="151"/>
      <c r="X171" s="152"/>
      <c r="Y171" s="64" t="str">
        <f t="shared" si="50"/>
        <v/>
      </c>
      <c r="Z171" s="153"/>
      <c r="AA171" s="64" t="str">
        <f t="shared" si="51"/>
        <v/>
      </c>
      <c r="AB171" s="161"/>
      <c r="AC171" s="64" t="str">
        <f t="shared" si="52"/>
        <v/>
      </c>
      <c r="AD171" s="80" t="str">
        <f t="shared" si="53"/>
        <v/>
      </c>
      <c r="AE171" s="68" t="str">
        <f>IF(AD171="","",IF(U171&lt;=135,LOOKUP(U171,概要と通り!$A$24:$A$59,概要と通り!$D$24:$D$59),LOOKUP(U171,概要と通り!$A$63:$A$118,概要と通り!$D$63:$D$118)))</f>
        <v/>
      </c>
      <c r="AF171" s="13" t="str">
        <f t="shared" si="54"/>
        <v/>
      </c>
      <c r="AG171" s="13" t="str">
        <f t="shared" si="55"/>
        <v/>
      </c>
    </row>
    <row r="172" spans="1:33">
      <c r="A172" s="71"/>
      <c r="B172" s="71"/>
      <c r="C172" s="91"/>
      <c r="D172" s="151"/>
      <c r="E172" s="64" t="str">
        <f>IF(D172="","",IF(D172&lt;=35,LOOKUP(D172,概要と通り!$G$24:$G$59,概要と通り!$H$24:$H$59),LOOKUP(D172,概要と通り!$G$63:$G$118,概要と通り!$H$63:$H$118)))</f>
        <v/>
      </c>
      <c r="F172" s="151"/>
      <c r="G172" s="152"/>
      <c r="H172" s="64" t="str">
        <f t="shared" si="44"/>
        <v/>
      </c>
      <c r="I172" s="153"/>
      <c r="J172" s="64" t="str">
        <f t="shared" si="45"/>
        <v/>
      </c>
      <c r="K172" s="154"/>
      <c r="L172" s="64" t="str">
        <f t="shared" si="46"/>
        <v/>
      </c>
      <c r="M172" s="80" t="str">
        <f t="shared" si="47"/>
        <v/>
      </c>
      <c r="N172" s="68" t="str">
        <f>IF(M172="","",IF(D172&lt;=35,LOOKUP(D172,概要と通り!$G$24:$G$59,概要と通り!$J$24:$J$59),LOOKUP(D172,概要と通り!$G$63:$G$118,概要と通り!$J$63:$J$118)))</f>
        <v/>
      </c>
      <c r="O172" s="13" t="str">
        <f t="shared" si="48"/>
        <v/>
      </c>
      <c r="P172" s="13" t="str">
        <f t="shared" si="49"/>
        <v/>
      </c>
      <c r="R172" s="71"/>
      <c r="S172" s="71"/>
      <c r="T172" s="91"/>
      <c r="U172" s="151"/>
      <c r="V172" s="64" t="str">
        <f>IF(U172="","",IF(U172&lt;=135,LOOKUP(U172,概要と通り!$A$24:$A$59,概要と通り!$B$24:$B$59),LOOKUP(U172,概要と通り!$A$63:$A$118,概要と通り!$B$63:$B$118)))</f>
        <v/>
      </c>
      <c r="W172" s="151"/>
      <c r="X172" s="152"/>
      <c r="Y172" s="64" t="str">
        <f t="shared" si="50"/>
        <v/>
      </c>
      <c r="Z172" s="153"/>
      <c r="AA172" s="64" t="str">
        <f t="shared" si="51"/>
        <v/>
      </c>
      <c r="AB172" s="161"/>
      <c r="AC172" s="64" t="str">
        <f t="shared" si="52"/>
        <v/>
      </c>
      <c r="AD172" s="80" t="str">
        <f t="shared" si="53"/>
        <v/>
      </c>
      <c r="AE172" s="68" t="str">
        <f>IF(AD172="","",IF(U172&lt;=135,LOOKUP(U172,概要と通り!$A$24:$A$59,概要と通り!$D$24:$D$59),LOOKUP(U172,概要と通り!$A$63:$A$118,概要と通り!$D$63:$D$118)))</f>
        <v/>
      </c>
      <c r="AF172" s="13" t="str">
        <f t="shared" si="54"/>
        <v/>
      </c>
      <c r="AG172" s="13" t="str">
        <f t="shared" si="55"/>
        <v/>
      </c>
    </row>
    <row r="173" spans="1:33">
      <c r="A173" s="71"/>
      <c r="B173" s="71"/>
      <c r="C173" s="91"/>
      <c r="D173" s="151"/>
      <c r="E173" s="64" t="str">
        <f>IF(D173="","",IF(D173&lt;=35,LOOKUP(D173,概要と通り!$G$24:$G$59,概要と通り!$H$24:$H$59),LOOKUP(D173,概要と通り!$G$63:$G$118,概要と通り!$H$63:$H$118)))</f>
        <v/>
      </c>
      <c r="F173" s="151"/>
      <c r="G173" s="152"/>
      <c r="H173" s="64" t="str">
        <f t="shared" si="44"/>
        <v/>
      </c>
      <c r="I173" s="153"/>
      <c r="J173" s="64" t="str">
        <f t="shared" si="45"/>
        <v/>
      </c>
      <c r="K173" s="154"/>
      <c r="L173" s="64" t="str">
        <f t="shared" si="46"/>
        <v/>
      </c>
      <c r="M173" s="80" t="str">
        <f t="shared" si="47"/>
        <v/>
      </c>
      <c r="N173" s="68" t="str">
        <f>IF(M173="","",IF(D173&lt;=35,LOOKUP(D173,概要と通り!$G$24:$G$59,概要と通り!$J$24:$J$59),LOOKUP(D173,概要と通り!$G$63:$G$118,概要と通り!$J$63:$J$118)))</f>
        <v/>
      </c>
      <c r="O173" s="13" t="str">
        <f t="shared" si="48"/>
        <v/>
      </c>
      <c r="P173" s="13" t="str">
        <f t="shared" si="49"/>
        <v/>
      </c>
      <c r="R173" s="71"/>
      <c r="S173" s="71"/>
      <c r="T173" s="91"/>
      <c r="U173" s="151"/>
      <c r="V173" s="64" t="str">
        <f>IF(U173="","",IF(U173&lt;=135,LOOKUP(U173,概要と通り!$A$24:$A$59,概要と通り!$B$24:$B$59),LOOKUP(U173,概要と通り!$A$63:$A$118,概要と通り!$B$63:$B$118)))</f>
        <v/>
      </c>
      <c r="W173" s="151"/>
      <c r="X173" s="152"/>
      <c r="Y173" s="64" t="str">
        <f t="shared" si="50"/>
        <v/>
      </c>
      <c r="Z173" s="153"/>
      <c r="AA173" s="64" t="str">
        <f t="shared" si="51"/>
        <v/>
      </c>
      <c r="AB173" s="161"/>
      <c r="AC173" s="64" t="str">
        <f t="shared" si="52"/>
        <v/>
      </c>
      <c r="AD173" s="80" t="str">
        <f t="shared" si="53"/>
        <v/>
      </c>
      <c r="AE173" s="68" t="str">
        <f>IF(AD173="","",IF(U173&lt;=135,LOOKUP(U173,概要と通り!$A$24:$A$59,概要と通り!$D$24:$D$59),LOOKUP(U173,概要と通り!$A$63:$A$118,概要と通り!$D$63:$D$118)))</f>
        <v/>
      </c>
      <c r="AF173" s="13" t="str">
        <f t="shared" si="54"/>
        <v/>
      </c>
      <c r="AG173" s="13" t="str">
        <f t="shared" si="55"/>
        <v/>
      </c>
    </row>
    <row r="174" spans="1:33">
      <c r="A174" s="71"/>
      <c r="B174" s="71"/>
      <c r="C174" s="91"/>
      <c r="D174" s="151"/>
      <c r="E174" s="64" t="str">
        <f>IF(D174="","",IF(D174&lt;=35,LOOKUP(D174,概要と通り!$G$24:$G$59,概要と通り!$H$24:$H$59),LOOKUP(D174,概要と通り!$G$63:$G$118,概要と通り!$H$63:$H$118)))</f>
        <v/>
      </c>
      <c r="F174" s="151"/>
      <c r="G174" s="152"/>
      <c r="H174" s="64" t="str">
        <f t="shared" si="44"/>
        <v/>
      </c>
      <c r="I174" s="153"/>
      <c r="J174" s="64" t="str">
        <f t="shared" si="45"/>
        <v/>
      </c>
      <c r="K174" s="154"/>
      <c r="L174" s="64" t="str">
        <f t="shared" si="46"/>
        <v/>
      </c>
      <c r="M174" s="80" t="str">
        <f t="shared" si="47"/>
        <v/>
      </c>
      <c r="N174" s="68" t="str">
        <f>IF(M174="","",IF(D174&lt;=35,LOOKUP(D174,概要と通り!$G$24:$G$59,概要と通り!$J$24:$J$59),LOOKUP(D174,概要と通り!$G$63:$G$118,概要と通り!$J$63:$J$118)))</f>
        <v/>
      </c>
      <c r="O174" s="13" t="str">
        <f t="shared" si="48"/>
        <v/>
      </c>
      <c r="P174" s="13" t="str">
        <f t="shared" si="49"/>
        <v/>
      </c>
      <c r="R174" s="71"/>
      <c r="S174" s="71"/>
      <c r="T174" s="91"/>
      <c r="U174" s="151"/>
      <c r="V174" s="64" t="str">
        <f>IF(U174="","",IF(U174&lt;=135,LOOKUP(U174,概要と通り!$A$24:$A$59,概要と通り!$B$24:$B$59),LOOKUP(U174,概要と通り!$A$63:$A$118,概要と通り!$B$63:$B$118)))</f>
        <v/>
      </c>
      <c r="W174" s="151"/>
      <c r="X174" s="152"/>
      <c r="Y174" s="64" t="str">
        <f t="shared" si="50"/>
        <v/>
      </c>
      <c r="Z174" s="153"/>
      <c r="AA174" s="64" t="str">
        <f t="shared" si="51"/>
        <v/>
      </c>
      <c r="AB174" s="161"/>
      <c r="AC174" s="64" t="str">
        <f t="shared" si="52"/>
        <v/>
      </c>
      <c r="AD174" s="80" t="str">
        <f t="shared" si="53"/>
        <v/>
      </c>
      <c r="AE174" s="68" t="str">
        <f>IF(AD174="","",IF(U174&lt;=135,LOOKUP(U174,概要と通り!$A$24:$A$59,概要と通り!$D$24:$D$59),LOOKUP(U174,概要と通り!$A$63:$A$118,概要と通り!$D$63:$D$118)))</f>
        <v/>
      </c>
      <c r="AF174" s="13" t="str">
        <f t="shared" si="54"/>
        <v/>
      </c>
      <c r="AG174" s="13" t="str">
        <f t="shared" si="55"/>
        <v/>
      </c>
    </row>
    <row r="175" spans="1:33">
      <c r="A175" s="71"/>
      <c r="B175" s="71"/>
      <c r="C175" s="91"/>
      <c r="D175" s="151"/>
      <c r="E175" s="64" t="str">
        <f>IF(D175="","",IF(D175&lt;=35,LOOKUP(D175,概要と通り!$G$24:$G$59,概要と通り!$H$24:$H$59),LOOKUP(D175,概要と通り!$G$63:$G$118,概要と通り!$H$63:$H$118)))</f>
        <v/>
      </c>
      <c r="F175" s="151"/>
      <c r="G175" s="152"/>
      <c r="H175" s="64" t="str">
        <f t="shared" si="44"/>
        <v/>
      </c>
      <c r="I175" s="153"/>
      <c r="J175" s="64" t="str">
        <f t="shared" si="45"/>
        <v/>
      </c>
      <c r="K175" s="154"/>
      <c r="L175" s="64" t="str">
        <f t="shared" si="46"/>
        <v/>
      </c>
      <c r="M175" s="80" t="str">
        <f t="shared" si="47"/>
        <v/>
      </c>
      <c r="N175" s="68" t="str">
        <f>IF(M175="","",IF(D175&lt;=35,LOOKUP(D175,概要と通り!$G$24:$G$59,概要と通り!$J$24:$J$59),LOOKUP(D175,概要と通り!$G$63:$G$118,概要と通り!$J$63:$J$118)))</f>
        <v/>
      </c>
      <c r="O175" s="13" t="str">
        <f t="shared" si="48"/>
        <v/>
      </c>
      <c r="P175" s="13" t="str">
        <f t="shared" si="49"/>
        <v/>
      </c>
      <c r="R175" s="71"/>
      <c r="S175" s="71"/>
      <c r="T175" s="91"/>
      <c r="U175" s="151"/>
      <c r="V175" s="64" t="str">
        <f>IF(U175="","",IF(U175&lt;=135,LOOKUP(U175,概要と通り!$A$24:$A$59,概要と通り!$B$24:$B$59),LOOKUP(U175,概要と通り!$A$63:$A$118,概要と通り!$B$63:$B$118)))</f>
        <v/>
      </c>
      <c r="W175" s="151"/>
      <c r="X175" s="152"/>
      <c r="Y175" s="64" t="str">
        <f t="shared" si="50"/>
        <v/>
      </c>
      <c r="Z175" s="153"/>
      <c r="AA175" s="64" t="str">
        <f t="shared" si="51"/>
        <v/>
      </c>
      <c r="AB175" s="161"/>
      <c r="AC175" s="64" t="str">
        <f t="shared" si="52"/>
        <v/>
      </c>
      <c r="AD175" s="80" t="str">
        <f t="shared" si="53"/>
        <v/>
      </c>
      <c r="AE175" s="68" t="str">
        <f>IF(AD175="","",IF(U175&lt;=135,LOOKUP(U175,概要と通り!$A$24:$A$59,概要と通り!$D$24:$D$59),LOOKUP(U175,概要と通り!$A$63:$A$118,概要と通り!$D$63:$D$118)))</f>
        <v/>
      </c>
      <c r="AF175" s="13" t="str">
        <f t="shared" si="54"/>
        <v/>
      </c>
      <c r="AG175" s="13" t="str">
        <f t="shared" si="55"/>
        <v/>
      </c>
    </row>
    <row r="176" spans="1:33">
      <c r="A176" s="71"/>
      <c r="B176" s="71"/>
      <c r="C176" s="91"/>
      <c r="D176" s="151"/>
      <c r="E176" s="64" t="str">
        <f>IF(D176="","",IF(D176&lt;=35,LOOKUP(D176,概要と通り!$G$24:$G$59,概要と通り!$H$24:$H$59),LOOKUP(D176,概要と通り!$G$63:$G$118,概要と通り!$H$63:$H$118)))</f>
        <v/>
      </c>
      <c r="F176" s="151"/>
      <c r="G176" s="152"/>
      <c r="H176" s="64" t="str">
        <f t="shared" si="44"/>
        <v/>
      </c>
      <c r="I176" s="153"/>
      <c r="J176" s="64" t="str">
        <f t="shared" si="45"/>
        <v/>
      </c>
      <c r="K176" s="154"/>
      <c r="L176" s="64" t="str">
        <f t="shared" si="46"/>
        <v/>
      </c>
      <c r="M176" s="80" t="str">
        <f t="shared" si="47"/>
        <v/>
      </c>
      <c r="N176" s="68" t="str">
        <f>IF(M176="","",IF(D176&lt;=35,LOOKUP(D176,概要と通り!$G$24:$G$59,概要と通り!$J$24:$J$59),LOOKUP(D176,概要と通り!$G$63:$G$118,概要と通り!$J$63:$J$118)))</f>
        <v/>
      </c>
      <c r="O176" s="13" t="str">
        <f t="shared" si="48"/>
        <v/>
      </c>
      <c r="P176" s="13" t="str">
        <f t="shared" si="49"/>
        <v/>
      </c>
      <c r="R176" s="71"/>
      <c r="S176" s="71"/>
      <c r="T176" s="91"/>
      <c r="U176" s="151"/>
      <c r="V176" s="64" t="str">
        <f>IF(U176="","",IF(U176&lt;=135,LOOKUP(U176,概要と通り!$A$24:$A$59,概要と通り!$B$24:$B$59),LOOKUP(U176,概要と通り!$A$63:$A$118,概要と通り!$B$63:$B$118)))</f>
        <v/>
      </c>
      <c r="W176" s="151"/>
      <c r="X176" s="152"/>
      <c r="Y176" s="64" t="str">
        <f t="shared" si="50"/>
        <v/>
      </c>
      <c r="Z176" s="153"/>
      <c r="AA176" s="64" t="str">
        <f t="shared" si="51"/>
        <v/>
      </c>
      <c r="AB176" s="161"/>
      <c r="AC176" s="64" t="str">
        <f t="shared" si="52"/>
        <v/>
      </c>
      <c r="AD176" s="80" t="str">
        <f t="shared" si="53"/>
        <v/>
      </c>
      <c r="AE176" s="68" t="str">
        <f>IF(AD176="","",IF(U176&lt;=135,LOOKUP(U176,概要と通り!$A$24:$A$59,概要と通り!$D$24:$D$59),LOOKUP(U176,概要と通り!$A$63:$A$118,概要と通り!$D$63:$D$118)))</f>
        <v/>
      </c>
      <c r="AF176" s="13" t="str">
        <f t="shared" si="54"/>
        <v/>
      </c>
      <c r="AG176" s="13" t="str">
        <f t="shared" si="55"/>
        <v/>
      </c>
    </row>
    <row r="177" spans="1:33">
      <c r="A177" s="71"/>
      <c r="B177" s="71"/>
      <c r="C177" s="91"/>
      <c r="D177" s="151"/>
      <c r="E177" s="64" t="str">
        <f>IF(D177="","",IF(D177&lt;=35,LOOKUP(D177,概要と通り!$G$24:$G$59,概要と通り!$H$24:$H$59),LOOKUP(D177,概要と通り!$G$63:$G$118,概要と通り!$H$63:$H$118)))</f>
        <v/>
      </c>
      <c r="F177" s="151"/>
      <c r="G177" s="152"/>
      <c r="H177" s="64" t="str">
        <f t="shared" si="44"/>
        <v/>
      </c>
      <c r="I177" s="153"/>
      <c r="J177" s="64" t="str">
        <f t="shared" si="45"/>
        <v/>
      </c>
      <c r="K177" s="154"/>
      <c r="L177" s="64" t="str">
        <f t="shared" si="46"/>
        <v/>
      </c>
      <c r="M177" s="80" t="str">
        <f t="shared" si="47"/>
        <v/>
      </c>
      <c r="N177" s="68" t="str">
        <f>IF(M177="","",IF(D177&lt;=35,LOOKUP(D177,概要と通り!$G$24:$G$59,概要と通り!$J$24:$J$59),LOOKUP(D177,概要と通り!$G$63:$G$118,概要と通り!$J$63:$J$118)))</f>
        <v/>
      </c>
      <c r="O177" s="13" t="str">
        <f t="shared" si="48"/>
        <v/>
      </c>
      <c r="P177" s="13" t="str">
        <f t="shared" si="49"/>
        <v/>
      </c>
      <c r="R177" s="71"/>
      <c r="S177" s="71"/>
      <c r="T177" s="91"/>
      <c r="U177" s="151"/>
      <c r="V177" s="64" t="str">
        <f>IF(U177="","",IF(U177&lt;=135,LOOKUP(U177,概要と通り!$A$24:$A$59,概要と通り!$B$24:$B$59),LOOKUP(U177,概要と通り!$A$63:$A$118,概要と通り!$B$63:$B$118)))</f>
        <v/>
      </c>
      <c r="W177" s="151"/>
      <c r="X177" s="152"/>
      <c r="Y177" s="64" t="str">
        <f t="shared" si="50"/>
        <v/>
      </c>
      <c r="Z177" s="153"/>
      <c r="AA177" s="64" t="str">
        <f t="shared" si="51"/>
        <v/>
      </c>
      <c r="AB177" s="161"/>
      <c r="AC177" s="64" t="str">
        <f t="shared" si="52"/>
        <v/>
      </c>
      <c r="AD177" s="80" t="str">
        <f t="shared" si="53"/>
        <v/>
      </c>
      <c r="AE177" s="68" t="str">
        <f>IF(AD177="","",IF(U177&lt;=135,LOOKUP(U177,概要と通り!$A$24:$A$59,概要と通り!$D$24:$D$59),LOOKUP(U177,概要と通り!$A$63:$A$118,概要と通り!$D$63:$D$118)))</f>
        <v/>
      </c>
      <c r="AF177" s="13" t="str">
        <f t="shared" si="54"/>
        <v/>
      </c>
      <c r="AG177" s="13" t="str">
        <f t="shared" si="55"/>
        <v/>
      </c>
    </row>
    <row r="178" spans="1:33">
      <c r="A178" s="71"/>
      <c r="B178" s="71"/>
      <c r="C178" s="91"/>
      <c r="D178" s="151"/>
      <c r="E178" s="64" t="str">
        <f>IF(D178="","",IF(D178&lt;=35,LOOKUP(D178,概要と通り!$G$24:$G$59,概要と通り!$H$24:$H$59),LOOKUP(D178,概要と通り!$G$63:$G$118,概要と通り!$H$63:$H$118)))</f>
        <v/>
      </c>
      <c r="F178" s="151"/>
      <c r="G178" s="152"/>
      <c r="H178" s="64" t="str">
        <f t="shared" si="44"/>
        <v/>
      </c>
      <c r="I178" s="153"/>
      <c r="J178" s="64" t="str">
        <f t="shared" si="45"/>
        <v/>
      </c>
      <c r="K178" s="154"/>
      <c r="L178" s="64" t="str">
        <f t="shared" si="46"/>
        <v/>
      </c>
      <c r="M178" s="80" t="str">
        <f t="shared" si="47"/>
        <v/>
      </c>
      <c r="N178" s="68" t="str">
        <f>IF(M178="","",IF(D178&lt;=35,LOOKUP(D178,概要と通り!$G$24:$G$59,概要と通り!$J$24:$J$59),LOOKUP(D178,概要と通り!$G$63:$G$118,概要と通り!$J$63:$J$118)))</f>
        <v/>
      </c>
      <c r="O178" s="13" t="str">
        <f t="shared" si="48"/>
        <v/>
      </c>
      <c r="P178" s="13" t="str">
        <f t="shared" si="49"/>
        <v/>
      </c>
      <c r="R178" s="71"/>
      <c r="S178" s="71"/>
      <c r="T178" s="91"/>
      <c r="U178" s="151"/>
      <c r="V178" s="64" t="str">
        <f>IF(U178="","",IF(U178&lt;=135,LOOKUP(U178,概要と通り!$A$24:$A$59,概要と通り!$B$24:$B$59),LOOKUP(U178,概要と通り!$A$63:$A$118,概要と通り!$B$63:$B$118)))</f>
        <v/>
      </c>
      <c r="W178" s="151"/>
      <c r="X178" s="152"/>
      <c r="Y178" s="64" t="str">
        <f t="shared" si="50"/>
        <v/>
      </c>
      <c r="Z178" s="153"/>
      <c r="AA178" s="64" t="str">
        <f t="shared" si="51"/>
        <v/>
      </c>
      <c r="AB178" s="161"/>
      <c r="AC178" s="64" t="str">
        <f t="shared" si="52"/>
        <v/>
      </c>
      <c r="AD178" s="80" t="str">
        <f t="shared" si="53"/>
        <v/>
      </c>
      <c r="AE178" s="68" t="str">
        <f>IF(AD178="","",IF(U178&lt;=135,LOOKUP(U178,概要と通り!$A$24:$A$59,概要と通り!$D$24:$D$59),LOOKUP(U178,概要と通り!$A$63:$A$118,概要と通り!$D$63:$D$118)))</f>
        <v/>
      </c>
      <c r="AF178" s="13" t="str">
        <f t="shared" si="54"/>
        <v/>
      </c>
      <c r="AG178" s="13" t="str">
        <f t="shared" si="55"/>
        <v/>
      </c>
    </row>
    <row r="179" spans="1:33">
      <c r="A179" s="71"/>
      <c r="B179" s="71"/>
      <c r="C179" s="91"/>
      <c r="D179" s="151"/>
      <c r="E179" s="64" t="str">
        <f>IF(D179="","",IF(D179&lt;=35,LOOKUP(D179,概要と通り!$G$24:$G$59,概要と通り!$H$24:$H$59),LOOKUP(D179,概要と通り!$G$63:$G$118,概要と通り!$H$63:$H$118)))</f>
        <v/>
      </c>
      <c r="F179" s="151"/>
      <c r="G179" s="152"/>
      <c r="H179" s="64" t="str">
        <f t="shared" si="44"/>
        <v/>
      </c>
      <c r="I179" s="153"/>
      <c r="J179" s="64" t="str">
        <f t="shared" si="45"/>
        <v/>
      </c>
      <c r="K179" s="154"/>
      <c r="L179" s="64" t="str">
        <f t="shared" si="46"/>
        <v/>
      </c>
      <c r="M179" s="80" t="str">
        <f t="shared" si="47"/>
        <v/>
      </c>
      <c r="N179" s="68" t="str">
        <f>IF(M179="","",IF(D179&lt;=35,LOOKUP(D179,概要と通り!$G$24:$G$59,概要と通り!$J$24:$J$59),LOOKUP(D179,概要と通り!$G$63:$G$118,概要と通り!$J$63:$J$118)))</f>
        <v/>
      </c>
      <c r="O179" s="13" t="str">
        <f t="shared" si="48"/>
        <v/>
      </c>
      <c r="P179" s="13" t="str">
        <f t="shared" si="49"/>
        <v/>
      </c>
      <c r="R179" s="71"/>
      <c r="S179" s="71"/>
      <c r="T179" s="91"/>
      <c r="U179" s="151"/>
      <c r="V179" s="64" t="str">
        <f>IF(U179="","",IF(U179&lt;=135,LOOKUP(U179,概要と通り!$A$24:$A$59,概要と通り!$B$24:$B$59),LOOKUP(U179,概要と通り!$A$63:$A$118,概要と通り!$B$63:$B$118)))</f>
        <v/>
      </c>
      <c r="W179" s="151"/>
      <c r="X179" s="152"/>
      <c r="Y179" s="64" t="str">
        <f t="shared" si="50"/>
        <v/>
      </c>
      <c r="Z179" s="153"/>
      <c r="AA179" s="64" t="str">
        <f t="shared" si="51"/>
        <v/>
      </c>
      <c r="AB179" s="161"/>
      <c r="AC179" s="64" t="str">
        <f t="shared" si="52"/>
        <v/>
      </c>
      <c r="AD179" s="80" t="str">
        <f t="shared" si="53"/>
        <v/>
      </c>
      <c r="AE179" s="68" t="str">
        <f>IF(AD179="","",IF(U179&lt;=135,LOOKUP(U179,概要と通り!$A$24:$A$59,概要と通り!$D$24:$D$59),LOOKUP(U179,概要と通り!$A$63:$A$118,概要と通り!$D$63:$D$118)))</f>
        <v/>
      </c>
      <c r="AF179" s="13" t="str">
        <f t="shared" si="54"/>
        <v/>
      </c>
      <c r="AG179" s="13" t="str">
        <f t="shared" si="55"/>
        <v/>
      </c>
    </row>
    <row r="180" spans="1:33">
      <c r="A180" s="71"/>
      <c r="B180" s="71"/>
      <c r="C180" s="91"/>
      <c r="D180" s="151"/>
      <c r="E180" s="64" t="str">
        <f>IF(D180="","",IF(D180&lt;=35,LOOKUP(D180,概要と通り!$G$24:$G$59,概要と通り!$H$24:$H$59),LOOKUP(D180,概要と通り!$G$63:$G$118,概要と通り!$H$63:$H$118)))</f>
        <v/>
      </c>
      <c r="F180" s="151"/>
      <c r="G180" s="152"/>
      <c r="H180" s="64" t="str">
        <f t="shared" si="44"/>
        <v/>
      </c>
      <c r="I180" s="153"/>
      <c r="J180" s="64" t="str">
        <f t="shared" si="45"/>
        <v/>
      </c>
      <c r="K180" s="154"/>
      <c r="L180" s="64" t="str">
        <f t="shared" si="46"/>
        <v/>
      </c>
      <c r="M180" s="80" t="str">
        <f t="shared" si="47"/>
        <v/>
      </c>
      <c r="N180" s="68" t="str">
        <f>IF(M180="","",IF(D180&lt;=35,LOOKUP(D180,概要と通り!$G$24:$G$59,概要と通り!$J$24:$J$59),LOOKUP(D180,概要と通り!$G$63:$G$118,概要と通り!$J$63:$J$118)))</f>
        <v/>
      </c>
      <c r="O180" s="13" t="str">
        <f t="shared" si="48"/>
        <v/>
      </c>
      <c r="P180" s="13" t="str">
        <f t="shared" si="49"/>
        <v/>
      </c>
      <c r="R180" s="71"/>
      <c r="S180" s="71"/>
      <c r="T180" s="91"/>
      <c r="U180" s="151"/>
      <c r="V180" s="64" t="str">
        <f>IF(U180="","",IF(U180&lt;=135,LOOKUP(U180,概要と通り!$A$24:$A$59,概要と通り!$B$24:$B$59),LOOKUP(U180,概要と通り!$A$63:$A$118,概要と通り!$B$63:$B$118)))</f>
        <v/>
      </c>
      <c r="W180" s="151"/>
      <c r="X180" s="152"/>
      <c r="Y180" s="64" t="str">
        <f t="shared" si="50"/>
        <v/>
      </c>
      <c r="Z180" s="153"/>
      <c r="AA180" s="64" t="str">
        <f t="shared" si="51"/>
        <v/>
      </c>
      <c r="AB180" s="161"/>
      <c r="AC180" s="64" t="str">
        <f t="shared" si="52"/>
        <v/>
      </c>
      <c r="AD180" s="80" t="str">
        <f t="shared" si="53"/>
        <v/>
      </c>
      <c r="AE180" s="68" t="str">
        <f>IF(AD180="","",IF(U180&lt;=135,LOOKUP(U180,概要と通り!$A$24:$A$59,概要と通り!$D$24:$D$59),LOOKUP(U180,概要と通り!$A$63:$A$118,概要と通り!$D$63:$D$118)))</f>
        <v/>
      </c>
      <c r="AF180" s="13" t="str">
        <f t="shared" si="54"/>
        <v/>
      </c>
      <c r="AG180" s="13" t="str">
        <f t="shared" si="55"/>
        <v/>
      </c>
    </row>
    <row r="181" spans="1:33">
      <c r="A181" s="71"/>
      <c r="B181" s="71"/>
      <c r="C181" s="91"/>
      <c r="D181" s="151"/>
      <c r="E181" s="64" t="str">
        <f>IF(D181="","",IF(D181&lt;=35,LOOKUP(D181,概要と通り!$G$24:$G$59,概要と通り!$H$24:$H$59),LOOKUP(D181,概要と通り!$G$63:$G$118,概要と通り!$H$63:$H$118)))</f>
        <v/>
      </c>
      <c r="F181" s="151"/>
      <c r="G181" s="152"/>
      <c r="H181" s="64" t="str">
        <f t="shared" si="44"/>
        <v/>
      </c>
      <c r="I181" s="153"/>
      <c r="J181" s="64" t="str">
        <f t="shared" si="45"/>
        <v/>
      </c>
      <c r="K181" s="154"/>
      <c r="L181" s="64" t="str">
        <f t="shared" si="46"/>
        <v/>
      </c>
      <c r="M181" s="80" t="str">
        <f t="shared" si="47"/>
        <v/>
      </c>
      <c r="N181" s="68" t="str">
        <f>IF(M181="","",IF(D181&lt;=35,LOOKUP(D181,概要と通り!$G$24:$G$59,概要と通り!$J$24:$J$59),LOOKUP(D181,概要と通り!$G$63:$G$118,概要と通り!$J$63:$J$118)))</f>
        <v/>
      </c>
      <c r="O181" s="13" t="str">
        <f t="shared" si="48"/>
        <v/>
      </c>
      <c r="P181" s="13" t="str">
        <f t="shared" si="49"/>
        <v/>
      </c>
      <c r="R181" s="71"/>
      <c r="S181" s="71"/>
      <c r="T181" s="91"/>
      <c r="U181" s="151"/>
      <c r="V181" s="64" t="str">
        <f>IF(U181="","",IF(U181&lt;=135,LOOKUP(U181,概要と通り!$A$24:$A$59,概要と通り!$B$24:$B$59),LOOKUP(U181,概要と通り!$A$63:$A$118,概要と通り!$B$63:$B$118)))</f>
        <v/>
      </c>
      <c r="W181" s="151"/>
      <c r="X181" s="152"/>
      <c r="Y181" s="64" t="str">
        <f t="shared" si="50"/>
        <v/>
      </c>
      <c r="Z181" s="153"/>
      <c r="AA181" s="64" t="str">
        <f t="shared" si="51"/>
        <v/>
      </c>
      <c r="AB181" s="161"/>
      <c r="AC181" s="64" t="str">
        <f t="shared" si="52"/>
        <v/>
      </c>
      <c r="AD181" s="80" t="str">
        <f t="shared" si="53"/>
        <v/>
      </c>
      <c r="AE181" s="68" t="str">
        <f>IF(AD181="","",IF(U181&lt;=135,LOOKUP(U181,概要と通り!$A$24:$A$59,概要と通り!$D$24:$D$59),LOOKUP(U181,概要と通り!$A$63:$A$118,概要と通り!$D$63:$D$118)))</f>
        <v/>
      </c>
      <c r="AF181" s="13" t="str">
        <f t="shared" si="54"/>
        <v/>
      </c>
      <c r="AG181" s="13" t="str">
        <f t="shared" si="55"/>
        <v/>
      </c>
    </row>
    <row r="182" spans="1:33">
      <c r="A182" s="71"/>
      <c r="B182" s="71"/>
      <c r="C182" s="91"/>
      <c r="D182" s="151"/>
      <c r="E182" s="64" t="str">
        <f>IF(D182="","",IF(D182&lt;=35,LOOKUP(D182,概要と通り!$G$24:$G$59,概要と通り!$H$24:$H$59),LOOKUP(D182,概要と通り!$G$63:$G$118,概要と通り!$H$63:$H$118)))</f>
        <v/>
      </c>
      <c r="F182" s="151"/>
      <c r="G182" s="152"/>
      <c r="H182" s="64" t="str">
        <f t="shared" si="44"/>
        <v/>
      </c>
      <c r="I182" s="153"/>
      <c r="J182" s="64" t="str">
        <f t="shared" si="45"/>
        <v/>
      </c>
      <c r="K182" s="154"/>
      <c r="L182" s="64" t="str">
        <f t="shared" si="46"/>
        <v/>
      </c>
      <c r="M182" s="80" t="str">
        <f t="shared" si="47"/>
        <v/>
      </c>
      <c r="N182" s="68" t="str">
        <f>IF(M182="","",IF(D182&lt;=35,LOOKUP(D182,概要と通り!$G$24:$G$59,概要と通り!$J$24:$J$59),LOOKUP(D182,概要と通り!$G$63:$G$118,概要と通り!$J$63:$J$118)))</f>
        <v/>
      </c>
      <c r="O182" s="13" t="str">
        <f t="shared" si="48"/>
        <v/>
      </c>
      <c r="P182" s="13" t="str">
        <f t="shared" si="49"/>
        <v/>
      </c>
      <c r="R182" s="71"/>
      <c r="S182" s="71"/>
      <c r="T182" s="91"/>
      <c r="U182" s="151"/>
      <c r="V182" s="64" t="str">
        <f>IF(U182="","",IF(U182&lt;=135,LOOKUP(U182,概要と通り!$A$24:$A$59,概要と通り!$B$24:$B$59),LOOKUP(U182,概要と通り!$A$63:$A$118,概要と通り!$B$63:$B$118)))</f>
        <v/>
      </c>
      <c r="W182" s="151"/>
      <c r="X182" s="152"/>
      <c r="Y182" s="64" t="str">
        <f t="shared" si="50"/>
        <v/>
      </c>
      <c r="Z182" s="153"/>
      <c r="AA182" s="64" t="str">
        <f t="shared" si="51"/>
        <v/>
      </c>
      <c r="AB182" s="161"/>
      <c r="AC182" s="64" t="str">
        <f t="shared" si="52"/>
        <v/>
      </c>
      <c r="AD182" s="80" t="str">
        <f t="shared" si="53"/>
        <v/>
      </c>
      <c r="AE182" s="68" t="str">
        <f>IF(AD182="","",IF(U182&lt;=135,LOOKUP(U182,概要と通り!$A$24:$A$59,概要と通り!$D$24:$D$59),LOOKUP(U182,概要と通り!$A$63:$A$118,概要と通り!$D$63:$D$118)))</f>
        <v/>
      </c>
      <c r="AF182" s="13" t="str">
        <f t="shared" si="54"/>
        <v/>
      </c>
      <c r="AG182" s="13" t="str">
        <f t="shared" si="55"/>
        <v/>
      </c>
    </row>
    <row r="183" spans="1:33">
      <c r="A183" s="71"/>
      <c r="B183" s="71"/>
      <c r="C183" s="91"/>
      <c r="D183" s="151"/>
      <c r="E183" s="64" t="str">
        <f>IF(D183="","",IF(D183&lt;=35,LOOKUP(D183,概要と通り!$G$24:$G$59,概要と通り!$H$24:$H$59),LOOKUP(D183,概要と通り!$G$63:$G$118,概要と通り!$H$63:$H$118)))</f>
        <v/>
      </c>
      <c r="F183" s="151"/>
      <c r="G183" s="152"/>
      <c r="H183" s="64" t="str">
        <f t="shared" si="44"/>
        <v/>
      </c>
      <c r="I183" s="153"/>
      <c r="J183" s="64" t="str">
        <f t="shared" si="45"/>
        <v/>
      </c>
      <c r="K183" s="154"/>
      <c r="L183" s="64" t="str">
        <f t="shared" si="46"/>
        <v/>
      </c>
      <c r="M183" s="80" t="str">
        <f t="shared" si="47"/>
        <v/>
      </c>
      <c r="N183" s="68" t="str">
        <f>IF(M183="","",IF(D183&lt;=35,LOOKUP(D183,概要と通り!$G$24:$G$59,概要と通り!$J$24:$J$59),LOOKUP(D183,概要と通り!$G$63:$G$118,概要と通り!$J$63:$J$118)))</f>
        <v/>
      </c>
      <c r="O183" s="13" t="str">
        <f t="shared" si="48"/>
        <v/>
      </c>
      <c r="P183" s="13" t="str">
        <f t="shared" si="49"/>
        <v/>
      </c>
      <c r="R183" s="71"/>
      <c r="S183" s="71"/>
      <c r="T183" s="91"/>
      <c r="U183" s="151"/>
      <c r="V183" s="64" t="str">
        <f>IF(U183="","",IF(U183&lt;=135,LOOKUP(U183,概要と通り!$A$24:$A$59,概要と通り!$B$24:$B$59),LOOKUP(U183,概要と通り!$A$63:$A$118,概要と通り!$B$63:$B$118)))</f>
        <v/>
      </c>
      <c r="W183" s="151"/>
      <c r="X183" s="152"/>
      <c r="Y183" s="64" t="str">
        <f t="shared" si="50"/>
        <v/>
      </c>
      <c r="Z183" s="153"/>
      <c r="AA183" s="64" t="str">
        <f t="shared" si="51"/>
        <v/>
      </c>
      <c r="AB183" s="161"/>
      <c r="AC183" s="64" t="str">
        <f t="shared" si="52"/>
        <v/>
      </c>
      <c r="AD183" s="80" t="str">
        <f t="shared" si="53"/>
        <v/>
      </c>
      <c r="AE183" s="68" t="str">
        <f>IF(AD183="","",IF(U183&lt;=135,LOOKUP(U183,概要と通り!$A$24:$A$59,概要と通り!$D$24:$D$59),LOOKUP(U183,概要と通り!$A$63:$A$118,概要と通り!$D$63:$D$118)))</f>
        <v/>
      </c>
      <c r="AF183" s="13" t="str">
        <f t="shared" si="54"/>
        <v/>
      </c>
      <c r="AG183" s="13" t="str">
        <f t="shared" si="55"/>
        <v/>
      </c>
    </row>
    <row r="184" spans="1:33">
      <c r="A184" s="72"/>
      <c r="B184" s="72"/>
      <c r="C184" s="92"/>
      <c r="D184" s="151"/>
      <c r="E184" s="64" t="str">
        <f>IF(D184="","",IF(D184&lt;=35,LOOKUP(D184,概要と通り!$G$24:$G$59,概要と通り!$H$24:$H$59),LOOKUP(D184,概要と通り!$G$63:$G$118,概要と通り!$H$63:$H$118)))</f>
        <v/>
      </c>
      <c r="F184" s="151"/>
      <c r="G184" s="152"/>
      <c r="H184" s="64" t="str">
        <f t="shared" si="44"/>
        <v/>
      </c>
      <c r="I184" s="153"/>
      <c r="J184" s="64" t="str">
        <f t="shared" si="45"/>
        <v/>
      </c>
      <c r="K184" s="154"/>
      <c r="L184" s="64" t="str">
        <f t="shared" si="46"/>
        <v/>
      </c>
      <c r="M184" s="80" t="str">
        <f t="shared" si="47"/>
        <v/>
      </c>
      <c r="N184" s="68" t="str">
        <f>IF(M184="","",IF(D184&lt;=35,LOOKUP(D184,概要と通り!$G$24:$G$59,概要と通り!$J$24:$J$59),LOOKUP(D184,概要と通り!$G$63:$G$118,概要と通り!$J$63:$J$118)))</f>
        <v/>
      </c>
      <c r="O184" s="13" t="str">
        <f t="shared" si="48"/>
        <v/>
      </c>
      <c r="P184" s="13" t="str">
        <f t="shared" si="49"/>
        <v/>
      </c>
      <c r="R184" s="72"/>
      <c r="S184" s="72"/>
      <c r="T184" s="92"/>
      <c r="U184" s="151"/>
      <c r="V184" s="64" t="str">
        <f>IF(U184="","",IF(U184&lt;=135,LOOKUP(U184,概要と通り!$A$24:$A$59,概要と通り!$B$24:$B$59),LOOKUP(U184,概要と通り!$A$63:$A$118,概要と通り!$B$63:$B$118)))</f>
        <v/>
      </c>
      <c r="W184" s="151"/>
      <c r="X184" s="152"/>
      <c r="Y184" s="64" t="str">
        <f t="shared" si="50"/>
        <v/>
      </c>
      <c r="Z184" s="153"/>
      <c r="AA184" s="64" t="str">
        <f t="shared" si="51"/>
        <v/>
      </c>
      <c r="AB184" s="161"/>
      <c r="AC184" s="64" t="str">
        <f t="shared" si="52"/>
        <v/>
      </c>
      <c r="AD184" s="80" t="str">
        <f t="shared" si="53"/>
        <v/>
      </c>
      <c r="AE184" s="68" t="str">
        <f>IF(AD184="","",IF(U184&lt;=135,LOOKUP(U184,概要と通り!$A$24:$A$59,概要と通り!$D$24:$D$59),LOOKUP(U184,概要と通り!$A$63:$A$118,概要と通り!$D$63:$D$118)))</f>
        <v/>
      </c>
      <c r="AF184" s="13" t="str">
        <f t="shared" si="54"/>
        <v/>
      </c>
      <c r="AG184" s="13" t="str">
        <f t="shared" si="55"/>
        <v/>
      </c>
    </row>
    <row r="185" spans="1:33">
      <c r="K185" s="73" t="s">
        <v>203</v>
      </c>
      <c r="L185" s="75"/>
      <c r="M185" s="80">
        <f>SUM(M5:M184)</f>
        <v>0</v>
      </c>
      <c r="N185" s="160"/>
      <c r="O185" s="13">
        <f>SUM(O5:O184)</f>
        <v>0</v>
      </c>
      <c r="P185" s="13">
        <f>SUM(P5:P184)</f>
        <v>0</v>
      </c>
      <c r="AB185" s="73" t="s">
        <v>203</v>
      </c>
      <c r="AC185" s="75"/>
      <c r="AD185" s="80">
        <f>SUM(AD5:AD184)</f>
        <v>0</v>
      </c>
      <c r="AE185" s="160"/>
      <c r="AF185" s="13">
        <f>SUM(AF5:AF184)</f>
        <v>0</v>
      </c>
      <c r="AG185" s="13">
        <f>SUM(AG5:AG184)</f>
        <v>0</v>
      </c>
    </row>
    <row r="186" spans="1:33" ht="8.25" customHeight="1"/>
    <row r="187" spans="1:33" ht="13.5" customHeight="1">
      <c r="A187" s="82" t="s">
        <v>238</v>
      </c>
      <c r="B187" s="115"/>
      <c r="C187" s="115"/>
      <c r="D187" s="115"/>
      <c r="E187" s="115"/>
      <c r="F187" s="115"/>
      <c r="G187" s="115"/>
      <c r="H187" s="115"/>
      <c r="I187" s="115"/>
      <c r="J187" s="115"/>
      <c r="K187" s="83"/>
      <c r="M187" s="201" t="s">
        <v>83</v>
      </c>
      <c r="N187" s="202"/>
      <c r="O187" s="148" t="s">
        <v>84</v>
      </c>
      <c r="P187" s="149">
        <f>重心!L24</f>
        <v>0</v>
      </c>
      <c r="R187" s="82" t="s">
        <v>238</v>
      </c>
      <c r="S187" s="115"/>
      <c r="T187" s="115"/>
      <c r="U187" s="115"/>
      <c r="V187" s="115"/>
      <c r="W187" s="115"/>
      <c r="X187" s="115"/>
      <c r="Y187" s="115"/>
      <c r="Z187" s="115"/>
      <c r="AA187" s="115"/>
      <c r="AB187" s="83"/>
      <c r="AD187" s="201" t="s">
        <v>83</v>
      </c>
      <c r="AE187" s="202"/>
      <c r="AF187" s="148" t="s">
        <v>192</v>
      </c>
      <c r="AG187" s="149">
        <f>重心!M24</f>
        <v>0</v>
      </c>
    </row>
    <row r="188" spans="1:33" ht="13.5" customHeight="1">
      <c r="A188" s="84"/>
      <c r="B188" s="116"/>
      <c r="C188" s="116"/>
      <c r="D188" s="116"/>
      <c r="E188" s="116"/>
      <c r="F188" s="116"/>
      <c r="G188" s="116"/>
      <c r="H188" s="116"/>
      <c r="I188" s="116"/>
      <c r="J188" s="116"/>
      <c r="K188" s="85"/>
      <c r="M188" s="203" t="s">
        <v>81</v>
      </c>
      <c r="N188" s="204"/>
      <c r="O188" s="150" t="s">
        <v>75</v>
      </c>
      <c r="P188" s="137">
        <f>IF(M185=0,0,O185/M185)</f>
        <v>0</v>
      </c>
      <c r="R188" s="84"/>
      <c r="S188" s="116"/>
      <c r="T188" s="116"/>
      <c r="U188" s="116"/>
      <c r="V188" s="116"/>
      <c r="W188" s="116"/>
      <c r="X188" s="116"/>
      <c r="Y188" s="116"/>
      <c r="Z188" s="116"/>
      <c r="AA188" s="116"/>
      <c r="AB188" s="85"/>
      <c r="AD188" s="203" t="s">
        <v>81</v>
      </c>
      <c r="AE188" s="204"/>
      <c r="AF188" s="150" t="s">
        <v>191</v>
      </c>
      <c r="AG188" s="137">
        <f>IF(AD185=0,0,AF185/AD185)</f>
        <v>0</v>
      </c>
    </row>
    <row r="189" spans="1:33" ht="13.5" customHeight="1">
      <c r="A189" s="84"/>
      <c r="B189" s="116"/>
      <c r="C189" s="116"/>
      <c r="D189" s="116"/>
      <c r="E189" s="116"/>
      <c r="F189" s="116"/>
      <c r="G189" s="116"/>
      <c r="H189" s="116"/>
      <c r="I189" s="116"/>
      <c r="J189" s="116"/>
      <c r="K189" s="85"/>
      <c r="M189" s="203" t="s">
        <v>82</v>
      </c>
      <c r="N189" s="204"/>
      <c r="O189" s="86" t="s">
        <v>220</v>
      </c>
      <c r="P189" s="137">
        <f>ABS(P188-P187)</f>
        <v>0</v>
      </c>
      <c r="R189" s="84"/>
      <c r="S189" s="116"/>
      <c r="T189" s="116"/>
      <c r="U189" s="116"/>
      <c r="V189" s="116"/>
      <c r="W189" s="116"/>
      <c r="X189" s="116"/>
      <c r="Y189" s="116"/>
      <c r="Z189" s="116"/>
      <c r="AA189" s="116"/>
      <c r="AB189" s="85"/>
      <c r="AD189" s="203" t="s">
        <v>82</v>
      </c>
      <c r="AE189" s="204"/>
      <c r="AF189" s="86" t="s">
        <v>221</v>
      </c>
      <c r="AG189" s="137">
        <f>ABS(AG188-AG187)</f>
        <v>0</v>
      </c>
    </row>
    <row r="190" spans="1:33" ht="13.5" customHeight="1">
      <c r="A190" s="84"/>
      <c r="B190" s="116"/>
      <c r="C190" s="116"/>
      <c r="D190" s="116"/>
      <c r="E190" s="116"/>
      <c r="F190" s="116"/>
      <c r="G190" s="116"/>
      <c r="H190" s="116"/>
      <c r="I190" s="116"/>
      <c r="J190" s="116"/>
      <c r="K190" s="85"/>
      <c r="M190" s="203" t="s">
        <v>85</v>
      </c>
      <c r="N190" s="204"/>
      <c r="O190" s="86" t="s">
        <v>86</v>
      </c>
      <c r="P190" s="137">
        <f>IF(M185=0,0,SQRT(($P$185+$AG$185)/M185))</f>
        <v>0</v>
      </c>
      <c r="R190" s="84"/>
      <c r="S190" s="116"/>
      <c r="T190" s="116"/>
      <c r="U190" s="116"/>
      <c r="V190" s="116"/>
      <c r="W190" s="116"/>
      <c r="X190" s="116"/>
      <c r="Y190" s="116"/>
      <c r="Z190" s="116"/>
      <c r="AA190" s="116"/>
      <c r="AB190" s="85"/>
      <c r="AD190" s="203" t="s">
        <v>85</v>
      </c>
      <c r="AE190" s="204"/>
      <c r="AF190" s="86" t="s">
        <v>149</v>
      </c>
      <c r="AG190" s="137">
        <f>IF(AD185=0,0,SQRT(($P$185+$AG$185)/AD185))</f>
        <v>0</v>
      </c>
    </row>
    <row r="191" spans="1:33" ht="13.5" customHeight="1">
      <c r="A191" s="87"/>
      <c r="B191" s="117"/>
      <c r="C191" s="117"/>
      <c r="D191" s="117"/>
      <c r="E191" s="117"/>
      <c r="F191" s="117"/>
      <c r="G191" s="117"/>
      <c r="H191" s="117"/>
      <c r="I191" s="117"/>
      <c r="J191" s="117"/>
      <c r="K191" s="88"/>
      <c r="M191" s="205" t="s">
        <v>87</v>
      </c>
      <c r="N191" s="206"/>
      <c r="O191" s="89" t="s">
        <v>88</v>
      </c>
      <c r="P191" s="138">
        <f>IF(M185=0,0,P189/P190)</f>
        <v>0</v>
      </c>
      <c r="R191" s="87"/>
      <c r="S191" s="117"/>
      <c r="T191" s="117"/>
      <c r="U191" s="117"/>
      <c r="V191" s="117"/>
      <c r="W191" s="117"/>
      <c r="X191" s="117"/>
      <c r="Y191" s="117"/>
      <c r="Z191" s="117"/>
      <c r="AA191" s="117"/>
      <c r="AB191" s="88"/>
      <c r="AD191" s="205" t="s">
        <v>87</v>
      </c>
      <c r="AE191" s="206"/>
      <c r="AF191" s="89" t="s">
        <v>150</v>
      </c>
      <c r="AG191" s="138">
        <f>IF(AD185=0,0,AG189/AG190)</f>
        <v>0</v>
      </c>
    </row>
  </sheetData>
  <sheetProtection password="C93A" sheet="1" objects="1" scenarios="1"/>
  <protectedRanges>
    <protectedRange sqref="A187:K191 R187:AB191" name="範囲2"/>
    <protectedRange sqref="AB5:AB184 Z5:Z184 W5:X184 T5:U184 K5:K184 I5:I184 F5:G184 C5:D184" name="範囲1"/>
  </protectedRanges>
  <mergeCells count="10">
    <mergeCell ref="M187:N187"/>
    <mergeCell ref="M188:N188"/>
    <mergeCell ref="M189:N189"/>
    <mergeCell ref="M190:N190"/>
    <mergeCell ref="M191:N191"/>
    <mergeCell ref="AD187:AE187"/>
    <mergeCell ref="AD188:AE188"/>
    <mergeCell ref="AD189:AE189"/>
    <mergeCell ref="AD190:AE190"/>
    <mergeCell ref="AD191:AE191"/>
  </mergeCells>
  <phoneticPr fontId="1"/>
  <pageMargins left="0.59055118110236227" right="0.59055118110236227" top="0.74803149606299213" bottom="0.74803149606299213" header="0.31496062992125984" footer="0.31496062992125984"/>
  <pageSetup paperSize="9" scale="83" orientation="portrait" blackAndWhite="1" r:id="rId1"/>
  <headerFooter>
    <oddHeader>&amp;L&amp;"ＭＳ 明朝,斜体"&amp;9各階の床面積を考慮した必要耐力の算出法【精算法】Ver1.00　　　P.&amp;P&amp;R&amp;"ＭＳ 明朝,斜体"&amp;9&amp;D   &amp;T</oddHeader>
    <oddFooter>&amp;R&amp;10石川県建築士事務所協会</oddFooter>
  </headerFooter>
  <rowBreaks count="2" manualBreakCount="2">
    <brk id="63" max="16383" man="1"/>
    <brk id="127" max="32" man="1"/>
  </rowBreaks>
  <colBreaks count="1" manualBreakCount="1">
    <brk id="16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G187"/>
  <sheetViews>
    <sheetView view="pageBreakPreview" zoomScaleNormal="100" zoomScaleSheetLayoutView="100" workbookViewId="0">
      <pane ySplit="4" topLeftCell="A131" activePane="bottomLeft" state="frozen"/>
      <selection pane="bottomLeft" activeCell="L180" sqref="L180"/>
    </sheetView>
  </sheetViews>
  <sheetFormatPr defaultRowHeight="12"/>
  <cols>
    <col min="1" max="1" width="2.875" style="8" customWidth="1"/>
    <col min="2" max="2" width="3.625" style="8" customWidth="1"/>
    <col min="3" max="3" width="4.25" style="8" customWidth="1"/>
    <col min="4" max="4" width="5" style="8" customWidth="1"/>
    <col min="5" max="5" width="6.875" style="8" customWidth="1"/>
    <col min="6" max="6" width="5.625" style="8" customWidth="1"/>
    <col min="7" max="7" width="6.625" style="8" customWidth="1"/>
    <col min="8" max="8" width="2.125" style="8" customWidth="1"/>
    <col min="9" max="9" width="6.625" style="8" customWidth="1"/>
    <col min="10" max="10" width="2.125" style="8" customWidth="1"/>
    <col min="11" max="11" width="6.75" style="8" customWidth="1"/>
    <col min="12" max="12" width="2.125" style="8" customWidth="1"/>
    <col min="13" max="13" width="8.625" style="8" customWidth="1"/>
    <col min="14" max="14" width="9" style="8" customWidth="1"/>
    <col min="15" max="16" width="8.625" style="8" customWidth="1"/>
    <col min="17" max="17" width="1" style="8" customWidth="1"/>
    <col min="18" max="18" width="3.75" style="8" customWidth="1"/>
    <col min="19" max="19" width="3.875" style="8" customWidth="1"/>
    <col min="20" max="20" width="3.75" style="8" customWidth="1"/>
    <col min="21" max="21" width="4.625" style="8" customWidth="1"/>
    <col min="22" max="22" width="7.125" style="8" customWidth="1"/>
    <col min="23" max="23" width="5.625" style="8" customWidth="1"/>
    <col min="24" max="24" width="6.625" style="8" customWidth="1"/>
    <col min="25" max="25" width="2.125" style="8" customWidth="1"/>
    <col min="26" max="26" width="6.625" style="8" customWidth="1"/>
    <col min="27" max="27" width="2.125" style="8" customWidth="1"/>
    <col min="28" max="28" width="6.625" style="8" customWidth="1"/>
    <col min="29" max="29" width="2" style="8" customWidth="1"/>
    <col min="30" max="30" width="8.625" style="8" customWidth="1"/>
    <col min="31" max="31" width="9" style="8" customWidth="1"/>
    <col min="32" max="33" width="8.625" style="8" customWidth="1"/>
    <col min="34" max="34" width="1" style="8" customWidth="1"/>
    <col min="35" max="16384" width="9" style="8"/>
  </cols>
  <sheetData>
    <row r="1" spans="1:33">
      <c r="A1" s="8" t="s">
        <v>248</v>
      </c>
      <c r="R1" s="8" t="s">
        <v>248</v>
      </c>
    </row>
    <row r="2" spans="1:33">
      <c r="B2" s="165"/>
      <c r="C2" s="8" t="s">
        <v>250</v>
      </c>
      <c r="T2" s="8" t="s">
        <v>251</v>
      </c>
    </row>
    <row r="3" spans="1:33" ht="27.75" customHeight="1">
      <c r="A3" s="76" t="s">
        <v>0</v>
      </c>
      <c r="B3" s="76" t="s">
        <v>43</v>
      </c>
      <c r="C3" s="76" t="s">
        <v>44</v>
      </c>
      <c r="D3" s="81" t="s">
        <v>50</v>
      </c>
      <c r="E3" s="168" t="s">
        <v>45</v>
      </c>
      <c r="F3" s="76" t="s">
        <v>78</v>
      </c>
      <c r="G3" s="76" t="s">
        <v>2</v>
      </c>
      <c r="H3" s="76"/>
      <c r="I3" s="164" t="s">
        <v>234</v>
      </c>
      <c r="J3" s="76"/>
      <c r="K3" s="76" t="s">
        <v>3</v>
      </c>
      <c r="L3" s="76"/>
      <c r="M3" s="76" t="s">
        <v>245</v>
      </c>
      <c r="N3" s="162" t="s">
        <v>258</v>
      </c>
      <c r="O3" s="76" t="s">
        <v>74</v>
      </c>
      <c r="P3" s="76" t="s">
        <v>222</v>
      </c>
      <c r="R3" s="76" t="s">
        <v>0</v>
      </c>
      <c r="S3" s="76" t="s">
        <v>43</v>
      </c>
      <c r="T3" s="76" t="s">
        <v>44</v>
      </c>
      <c r="U3" s="81" t="s">
        <v>49</v>
      </c>
      <c r="V3" s="168" t="s">
        <v>45</v>
      </c>
      <c r="W3" s="76" t="s">
        <v>78</v>
      </c>
      <c r="X3" s="76" t="s">
        <v>2</v>
      </c>
      <c r="Y3" s="76"/>
      <c r="Z3" s="164" t="s">
        <v>234</v>
      </c>
      <c r="AA3" s="76"/>
      <c r="AB3" s="76" t="s">
        <v>3</v>
      </c>
      <c r="AC3" s="76"/>
      <c r="AD3" s="76" t="s">
        <v>245</v>
      </c>
      <c r="AE3" s="162" t="s">
        <v>259</v>
      </c>
      <c r="AF3" s="76" t="s">
        <v>80</v>
      </c>
      <c r="AG3" s="76" t="s">
        <v>223</v>
      </c>
    </row>
    <row r="4" spans="1:33">
      <c r="A4" s="72"/>
      <c r="B4" s="72"/>
      <c r="C4" s="72"/>
      <c r="D4" s="72"/>
      <c r="E4" s="72"/>
      <c r="F4" s="72"/>
      <c r="G4" s="72"/>
      <c r="H4" s="72"/>
      <c r="I4" s="72"/>
      <c r="J4" s="72"/>
      <c r="K4" s="77" t="s">
        <v>202</v>
      </c>
      <c r="L4" s="72"/>
      <c r="M4" s="77" t="s">
        <v>235</v>
      </c>
      <c r="N4" s="77" t="s">
        <v>42</v>
      </c>
      <c r="O4" s="72"/>
      <c r="P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7" t="s">
        <v>202</v>
      </c>
      <c r="AC4" s="72"/>
      <c r="AD4" s="77" t="s">
        <v>236</v>
      </c>
      <c r="AE4" s="77" t="s">
        <v>42</v>
      </c>
      <c r="AF4" s="72"/>
      <c r="AG4" s="72"/>
    </row>
    <row r="5" spans="1:33" ht="12" customHeight="1">
      <c r="A5" s="70">
        <v>2</v>
      </c>
      <c r="B5" s="70" t="s">
        <v>1</v>
      </c>
      <c r="C5" s="90"/>
      <c r="D5" s="151"/>
      <c r="E5" s="64" t="str">
        <f>IF(D5="","",IF(D5&lt;=35,LOOKUP(D5,概要と通り!$G$24:$G$59,概要と通り!$H$24:$H$59),LOOKUP(D5,概要と通り!$G$63:$G$118,概要と通り!$H$63:$H$118)))</f>
        <v/>
      </c>
      <c r="F5" s="151"/>
      <c r="G5" s="152"/>
      <c r="H5" s="64" t="str">
        <f>IF(D5="","","×")</f>
        <v/>
      </c>
      <c r="I5" s="153"/>
      <c r="J5" s="64" t="str">
        <f>IF(D5="","","×")</f>
        <v/>
      </c>
      <c r="K5" s="154"/>
      <c r="L5" s="64" t="str">
        <f>IF(D5="","","=")</f>
        <v/>
      </c>
      <c r="M5" s="80" t="str">
        <f t="shared" ref="M5:M12" si="0">IF(K5="","",IF(0.0001&gt;ABS(G5*I5*K5/1000),0,ABS(G5*I5*K5/1000)))</f>
        <v/>
      </c>
      <c r="N5" s="13" t="str">
        <f>IF(M5="","",IF(M5&lt;=35,LOOKUP(D5,概要と通り!$G$24:$G$59,概要と通り!$J$24:$J$59),LOOKUP(D5,概要と通り!$G$63:$G$118,概要と通り!$J$63:$J$118)))</f>
        <v/>
      </c>
      <c r="O5" s="13" t="str">
        <f>IF(M5="","",M5*N5)</f>
        <v/>
      </c>
      <c r="P5" s="13" t="str">
        <f t="shared" ref="P5:P36" si="1">IF(M5="","",M5*(N5-$P$184)^2)</f>
        <v/>
      </c>
      <c r="R5" s="70">
        <v>2</v>
      </c>
      <c r="S5" s="70" t="s">
        <v>15</v>
      </c>
      <c r="T5" s="90"/>
      <c r="U5" s="151"/>
      <c r="V5" s="64" t="str">
        <f>IF(U5="","",IF(U5&lt;=135,LOOKUP(U5,概要と通り!$A$24:$A$59,概要と通り!$B$24:$B$59),LOOKUP(U5,概要と通り!$A$63:$A$118,概要と通り!$B$63:$B$118)))</f>
        <v/>
      </c>
      <c r="W5" s="151"/>
      <c r="X5" s="152"/>
      <c r="Y5" s="64" t="str">
        <f>IF(U5="","","×")</f>
        <v/>
      </c>
      <c r="Z5" s="153"/>
      <c r="AA5" s="64" t="str">
        <f>IF(U5="","","×")</f>
        <v/>
      </c>
      <c r="AB5" s="155"/>
      <c r="AC5" s="63" t="str">
        <f>IF(U5="","","=")</f>
        <v/>
      </c>
      <c r="AD5" s="80" t="str">
        <f t="shared" ref="AD5:AD12" si="2">IF(AB5="","",IF(0.0001&gt;ABS(X5*Z5*AB5/1000),0,ABS(X5*Z5*AB5/1000)))</f>
        <v/>
      </c>
      <c r="AE5" s="13" t="str">
        <f>IF(AD5="","",IF(U5&lt;=135,LOOKUP(U5,概要と通り!$A$24:$A$59,概要と通り!$D$24:$D$59),LOOKUP(U5,概要と通り!$A$63:$A$118,概要と通り!$D$63:$D$118)))</f>
        <v/>
      </c>
      <c r="AF5" s="13" t="str">
        <f>IF(AD5="","",AD5*AE5)</f>
        <v/>
      </c>
      <c r="AG5" s="13" t="str">
        <f>IF(AD5="","",AD5*(AE5-$AG$184)^2)</f>
        <v/>
      </c>
    </row>
    <row r="6" spans="1:33" ht="12" customHeight="1">
      <c r="A6" s="71"/>
      <c r="B6" s="71"/>
      <c r="C6" s="91"/>
      <c r="D6" s="151"/>
      <c r="E6" s="64" t="str">
        <f>IF(D6="","",IF(D6&lt;=35,LOOKUP(D6,概要と通り!$G$24:$G$59,概要と通り!$H$24:$H$59),LOOKUP(D6,概要と通り!$G$63:$G$118,概要と通り!$H$63:$H$118)))</f>
        <v/>
      </c>
      <c r="F6" s="151"/>
      <c r="G6" s="152"/>
      <c r="H6" s="64" t="str">
        <f>IF(D6="","","×")</f>
        <v/>
      </c>
      <c r="I6" s="153"/>
      <c r="J6" s="64" t="str">
        <f>IF(D6="","","×")</f>
        <v/>
      </c>
      <c r="K6" s="154"/>
      <c r="L6" s="64" t="str">
        <f>IF(D6="","","=")</f>
        <v/>
      </c>
      <c r="M6" s="80" t="str">
        <f t="shared" si="0"/>
        <v/>
      </c>
      <c r="N6" s="13" t="str">
        <f>IF(M6="","",IF(M6&lt;=35,LOOKUP(D6,概要と通り!$G$24:$G$59,概要と通り!$J$24:$J$59),LOOKUP(D6,概要と通り!$G$63:$G$118,概要と通り!$J$63:$J$118)))</f>
        <v/>
      </c>
      <c r="O6" s="13" t="str">
        <f>IF(M6="","",M6*N6)</f>
        <v/>
      </c>
      <c r="P6" s="13" t="str">
        <f t="shared" si="1"/>
        <v/>
      </c>
      <c r="R6" s="71"/>
      <c r="S6" s="71"/>
      <c r="T6" s="91"/>
      <c r="U6" s="151"/>
      <c r="V6" s="64" t="str">
        <f>IF(U6="","",IF(U6&lt;=135,LOOKUP(U6,概要と通り!$A$24:$A$59,概要と通り!$B$24:$B$59),LOOKUP(U6,概要と通り!$A$63:$A$118,概要と通り!$B$63:$B$118)))</f>
        <v/>
      </c>
      <c r="W6" s="151"/>
      <c r="X6" s="152"/>
      <c r="Y6" s="64" t="str">
        <f>IF(U6="","","×")</f>
        <v/>
      </c>
      <c r="Z6" s="153"/>
      <c r="AA6" s="64" t="str">
        <f>IF(U6="","","×")</f>
        <v/>
      </c>
      <c r="AB6" s="155"/>
      <c r="AC6" s="63" t="str">
        <f>IF(U6="","","=")</f>
        <v/>
      </c>
      <c r="AD6" s="80" t="str">
        <f t="shared" si="2"/>
        <v/>
      </c>
      <c r="AE6" s="13" t="str">
        <f>IF(AD6="","",IF(U6&lt;=135,LOOKUP(U6,概要と通り!$A$24:$A$59,概要と通り!$D$24:$D$59),LOOKUP(U6,概要と通り!$A$63:$A$118,概要と通り!$D$63:$D$118)))</f>
        <v/>
      </c>
      <c r="AF6" s="13" t="str">
        <f>IF(AD6="","",AD6*AE6)</f>
        <v/>
      </c>
      <c r="AG6" s="13" t="str">
        <f>IF(AD6="","",AD6*(AE6-$AG$184)^2)</f>
        <v/>
      </c>
    </row>
    <row r="7" spans="1:33" ht="12" customHeight="1">
      <c r="A7" s="71"/>
      <c r="B7" s="71"/>
      <c r="C7" s="91"/>
      <c r="D7" s="151"/>
      <c r="E7" s="64" t="str">
        <f>IF(D7="","",IF(D7&lt;=35,LOOKUP(D7,概要と通り!$G$24:$G$59,概要と通り!$H$24:$H$59),LOOKUP(D7,概要と通り!$G$63:$G$118,概要と通り!$H$63:$H$118)))</f>
        <v/>
      </c>
      <c r="F7" s="151"/>
      <c r="G7" s="152"/>
      <c r="H7" s="64" t="str">
        <f>IF(D7="","","×")</f>
        <v/>
      </c>
      <c r="I7" s="153"/>
      <c r="J7" s="64" t="str">
        <f>IF(D7="","","×")</f>
        <v/>
      </c>
      <c r="K7" s="154"/>
      <c r="L7" s="64" t="str">
        <f>IF(D7="","","=")</f>
        <v/>
      </c>
      <c r="M7" s="80" t="str">
        <f t="shared" si="0"/>
        <v/>
      </c>
      <c r="N7" s="13" t="str">
        <f>IF(M7="","",IF(M7&lt;=35,LOOKUP(D7,概要と通り!$G$24:$G$59,概要と通り!$J$24:$J$59),LOOKUP(D7,概要と通り!$G$63:$G$118,概要と通り!$J$63:$J$118)))</f>
        <v/>
      </c>
      <c r="O7" s="13" t="str">
        <f>IF(M7="","",M7*N7)</f>
        <v/>
      </c>
      <c r="P7" s="13" t="str">
        <f t="shared" si="1"/>
        <v/>
      </c>
      <c r="R7" s="71"/>
      <c r="S7" s="71"/>
      <c r="T7" s="91"/>
      <c r="U7" s="151"/>
      <c r="V7" s="64" t="str">
        <f>IF(U7="","",IF(U7&lt;=135,LOOKUP(U7,概要と通り!$A$24:$A$59,概要と通り!$B$24:$B$59),LOOKUP(U7,概要と通り!$A$63:$A$118,概要と通り!$B$63:$B$118)))</f>
        <v/>
      </c>
      <c r="W7" s="151"/>
      <c r="X7" s="152"/>
      <c r="Y7" s="64" t="str">
        <f>IF(U7="","","×")</f>
        <v/>
      </c>
      <c r="Z7" s="153"/>
      <c r="AA7" s="64" t="str">
        <f>IF(U7="","","×")</f>
        <v/>
      </c>
      <c r="AB7" s="155"/>
      <c r="AC7" s="63" t="str">
        <f>IF(U7="","","=")</f>
        <v/>
      </c>
      <c r="AD7" s="80" t="str">
        <f t="shared" si="2"/>
        <v/>
      </c>
      <c r="AE7" s="13" t="str">
        <f>IF(AD7="","",IF(U7&lt;=135,LOOKUP(U7,概要と通り!$A$24:$A$59,概要と通り!$D$24:$D$59),LOOKUP(U7,概要と通り!$A$63:$A$118,概要と通り!$D$63:$D$118)))</f>
        <v/>
      </c>
      <c r="AF7" s="13" t="str">
        <f>IF(AD7="","",AD7*AE7)</f>
        <v/>
      </c>
      <c r="AG7" s="13" t="str">
        <f>IF(AD7="","",AD7*(AE7-$AG$184)^2)</f>
        <v/>
      </c>
    </row>
    <row r="8" spans="1:33" ht="12" customHeight="1">
      <c r="A8" s="71"/>
      <c r="B8" s="71"/>
      <c r="C8" s="91"/>
      <c r="D8" s="151"/>
      <c r="E8" s="64" t="str">
        <f>IF(D8="","",IF(D8&lt;=35,LOOKUP(D8,概要と通り!$G$24:$G$59,概要と通り!$H$24:$H$59),LOOKUP(D8,概要と通り!$G$63:$G$118,概要と通り!$H$63:$H$118)))</f>
        <v/>
      </c>
      <c r="F8" s="151"/>
      <c r="G8" s="152"/>
      <c r="H8" s="64" t="str">
        <f>IF(D8="","","×")</f>
        <v/>
      </c>
      <c r="I8" s="153"/>
      <c r="J8" s="64" t="str">
        <f>IF(D8="","","×")</f>
        <v/>
      </c>
      <c r="K8" s="154"/>
      <c r="L8" s="64" t="str">
        <f>IF(D8="","","=")</f>
        <v/>
      </c>
      <c r="M8" s="80" t="str">
        <f t="shared" si="0"/>
        <v/>
      </c>
      <c r="N8" s="13" t="str">
        <f>IF(M8="","",IF(M8&lt;=35,LOOKUP(D8,概要と通り!$G$24:$G$59,概要と通り!$J$24:$J$59),LOOKUP(D8,概要と通り!$G$63:$G$118,概要と通り!$J$63:$J$118)))</f>
        <v/>
      </c>
      <c r="O8" s="13" t="str">
        <f>IF(M8="","",M8*N8)</f>
        <v/>
      </c>
      <c r="P8" s="13" t="str">
        <f t="shared" si="1"/>
        <v/>
      </c>
      <c r="R8" s="71"/>
      <c r="S8" s="71"/>
      <c r="T8" s="91"/>
      <c r="U8" s="151"/>
      <c r="V8" s="64" t="str">
        <f>IF(U8="","",IF(U8&lt;=135,LOOKUP(U8,概要と通り!$A$24:$A$59,概要と通り!$B$24:$B$59),LOOKUP(U8,概要と通り!$A$63:$A$118,概要と通り!$B$63:$B$118)))</f>
        <v/>
      </c>
      <c r="W8" s="151"/>
      <c r="X8" s="152"/>
      <c r="Y8" s="64" t="str">
        <f>IF(U8="","","×")</f>
        <v/>
      </c>
      <c r="Z8" s="153"/>
      <c r="AA8" s="64" t="str">
        <f>IF(U8="","","×")</f>
        <v/>
      </c>
      <c r="AB8" s="155"/>
      <c r="AC8" s="63" t="str">
        <f>IF(U8="","","=")</f>
        <v/>
      </c>
      <c r="AD8" s="80" t="str">
        <f t="shared" si="2"/>
        <v/>
      </c>
      <c r="AE8" s="13" t="str">
        <f>IF(AD8="","",IF(U8&lt;=135,LOOKUP(U8,概要と通り!$A$24:$A$59,概要と通り!$D$24:$D$59),LOOKUP(U8,概要と通り!$A$63:$A$118,概要と通り!$D$63:$D$118)))</f>
        <v/>
      </c>
      <c r="AF8" s="13" t="str">
        <f>IF(AD8="","",AD8*AE8)</f>
        <v/>
      </c>
      <c r="AG8" s="13" t="str">
        <f t="shared" ref="AG8:AG39" si="3">IF(AD8="","",AD8*(AE8-$AG$191)^2)</f>
        <v/>
      </c>
    </row>
    <row r="9" spans="1:33" ht="12" customHeight="1">
      <c r="A9" s="71"/>
      <c r="B9" s="71"/>
      <c r="C9" s="91"/>
      <c r="D9" s="151"/>
      <c r="E9" s="64" t="str">
        <f>IF(D9="","",IF(D9&lt;=35,LOOKUP(D9,概要と通り!$G$24:$G$59,概要と通り!$H$24:$H$59),LOOKUP(D9,概要と通り!$G$63:$G$118,概要と通り!$H$63:$H$118)))</f>
        <v/>
      </c>
      <c r="F9" s="151"/>
      <c r="G9" s="152"/>
      <c r="H9" s="64" t="str">
        <f t="shared" ref="H9:H12" si="4">IF(D9="","","×")</f>
        <v/>
      </c>
      <c r="I9" s="153"/>
      <c r="J9" s="64" t="str">
        <f t="shared" ref="J9:J12" si="5">IF(D9="","","×")</f>
        <v/>
      </c>
      <c r="K9" s="154"/>
      <c r="L9" s="64" t="str">
        <f t="shared" ref="L9:L12" si="6">IF(D9="","","=")</f>
        <v/>
      </c>
      <c r="M9" s="80" t="str">
        <f t="shared" si="0"/>
        <v/>
      </c>
      <c r="N9" s="13" t="str">
        <f>IF(M9="","",IF(M9&lt;=35,LOOKUP(D9,概要と通り!$G$24:$G$59,概要と通り!$J$24:$J$59),LOOKUP(D9,概要と通り!$G$63:$G$118,概要と通り!$J$63:$J$118)))</f>
        <v/>
      </c>
      <c r="O9" s="13" t="str">
        <f t="shared" ref="O9:O12" si="7">IF(M9="","",M9*N9)</f>
        <v/>
      </c>
      <c r="P9" s="13" t="str">
        <f t="shared" si="1"/>
        <v/>
      </c>
      <c r="R9" s="71"/>
      <c r="S9" s="71"/>
      <c r="T9" s="91"/>
      <c r="U9" s="151"/>
      <c r="V9" s="64" t="str">
        <f>IF(U9="","",IF(U9&lt;=135,LOOKUP(U9,概要と通り!$A$24:$A$59,概要と通り!$B$24:$B$59),LOOKUP(U9,概要と通り!$A$63:$A$118,概要と通り!$B$63:$B$118)))</f>
        <v/>
      </c>
      <c r="W9" s="151"/>
      <c r="X9" s="152"/>
      <c r="Y9" s="64" t="str">
        <f t="shared" ref="Y9:Y12" si="8">IF(U9="","","×")</f>
        <v/>
      </c>
      <c r="Z9" s="153"/>
      <c r="AA9" s="64" t="str">
        <f t="shared" ref="AA9:AA12" si="9">IF(U9="","","×")</f>
        <v/>
      </c>
      <c r="AB9" s="155"/>
      <c r="AC9" s="63" t="str">
        <f t="shared" ref="AC9:AC12" si="10">IF(U9="","","=")</f>
        <v/>
      </c>
      <c r="AD9" s="80" t="str">
        <f t="shared" si="2"/>
        <v/>
      </c>
      <c r="AE9" s="13" t="str">
        <f>IF(AD9="","",IF(U9&lt;=135,LOOKUP(U9,概要と通り!$A$24:$A$59,概要と通り!$D$24:$D$59),LOOKUP(U9,概要と通り!$A$63:$A$118,概要と通り!$D$63:$D$118)))</f>
        <v/>
      </c>
      <c r="AF9" s="13" t="str">
        <f t="shared" ref="AF9:AF12" si="11">IF(AD9="","",AD9*AE9)</f>
        <v/>
      </c>
      <c r="AG9" s="13" t="str">
        <f t="shared" si="3"/>
        <v/>
      </c>
    </row>
    <row r="10" spans="1:33" ht="12" customHeight="1">
      <c r="A10" s="71"/>
      <c r="B10" s="71"/>
      <c r="C10" s="91"/>
      <c r="D10" s="151"/>
      <c r="E10" s="64" t="str">
        <f>IF(D10="","",IF(D10&lt;=35,LOOKUP(D10,概要と通り!$G$24:$G$59,概要と通り!$H$24:$H$59),LOOKUP(D10,概要と通り!$G$63:$G$118,概要と通り!$H$63:$H$118)))</f>
        <v/>
      </c>
      <c r="F10" s="151"/>
      <c r="G10" s="152"/>
      <c r="H10" s="64" t="str">
        <f t="shared" si="4"/>
        <v/>
      </c>
      <c r="I10" s="153"/>
      <c r="J10" s="64" t="str">
        <f t="shared" si="5"/>
        <v/>
      </c>
      <c r="K10" s="154"/>
      <c r="L10" s="64" t="str">
        <f t="shared" si="6"/>
        <v/>
      </c>
      <c r="M10" s="80" t="str">
        <f t="shared" si="0"/>
        <v/>
      </c>
      <c r="N10" s="13" t="str">
        <f>IF(M10="","",IF(M10&lt;=35,LOOKUP(D10,概要と通り!$G$24:$G$59,概要と通り!$J$24:$J$59),LOOKUP(D10,概要と通り!$G$63:$G$118,概要と通り!$J$63:$J$118)))</f>
        <v/>
      </c>
      <c r="O10" s="13" t="str">
        <f t="shared" si="7"/>
        <v/>
      </c>
      <c r="P10" s="13" t="str">
        <f t="shared" si="1"/>
        <v/>
      </c>
      <c r="R10" s="71"/>
      <c r="S10" s="71"/>
      <c r="T10" s="91"/>
      <c r="U10" s="151"/>
      <c r="V10" s="64" t="str">
        <f>IF(U10="","",IF(U10&lt;=135,LOOKUP(U10,概要と通り!$A$24:$A$59,概要と通り!$B$24:$B$59),LOOKUP(U10,概要と通り!$A$63:$A$118,概要と通り!$B$63:$B$118)))</f>
        <v/>
      </c>
      <c r="W10" s="151"/>
      <c r="X10" s="152"/>
      <c r="Y10" s="64" t="str">
        <f t="shared" si="8"/>
        <v/>
      </c>
      <c r="Z10" s="153"/>
      <c r="AA10" s="64" t="str">
        <f t="shared" si="9"/>
        <v/>
      </c>
      <c r="AB10" s="155"/>
      <c r="AC10" s="63" t="str">
        <f t="shared" si="10"/>
        <v/>
      </c>
      <c r="AD10" s="80" t="str">
        <f t="shared" si="2"/>
        <v/>
      </c>
      <c r="AE10" s="13" t="str">
        <f>IF(AD10="","",IF(U10&lt;=135,LOOKUP(U10,概要と通り!$A$24:$A$59,概要と通り!$D$24:$D$59),LOOKUP(U10,概要と通り!$A$63:$A$118,概要と通り!$D$63:$D$118)))</f>
        <v/>
      </c>
      <c r="AF10" s="13" t="str">
        <f t="shared" si="11"/>
        <v/>
      </c>
      <c r="AG10" s="13" t="str">
        <f t="shared" si="3"/>
        <v/>
      </c>
    </row>
    <row r="11" spans="1:33" ht="12" customHeight="1">
      <c r="A11" s="71"/>
      <c r="B11" s="71"/>
      <c r="C11" s="91"/>
      <c r="D11" s="151"/>
      <c r="E11" s="64" t="str">
        <f>IF(D11="","",IF(D11&lt;=35,LOOKUP(D11,概要と通り!$G$24:$G$59,概要と通り!$H$24:$H$59),LOOKUP(D11,概要と通り!$G$63:$G$118,概要と通り!$H$63:$H$118)))</f>
        <v/>
      </c>
      <c r="F11" s="151"/>
      <c r="G11" s="152"/>
      <c r="H11" s="64" t="str">
        <f t="shared" si="4"/>
        <v/>
      </c>
      <c r="I11" s="153"/>
      <c r="J11" s="64" t="str">
        <f t="shared" si="5"/>
        <v/>
      </c>
      <c r="K11" s="154"/>
      <c r="L11" s="64" t="str">
        <f t="shared" si="6"/>
        <v/>
      </c>
      <c r="M11" s="80" t="str">
        <f t="shared" si="0"/>
        <v/>
      </c>
      <c r="N11" s="13" t="str">
        <f>IF(M11="","",IF(M11&lt;=35,LOOKUP(D11,概要と通り!$G$24:$G$59,概要と通り!$J$24:$J$59),LOOKUP(D11,概要と通り!$G$63:$G$118,概要と通り!$J$63:$J$118)))</f>
        <v/>
      </c>
      <c r="O11" s="13" t="str">
        <f t="shared" si="7"/>
        <v/>
      </c>
      <c r="P11" s="13" t="str">
        <f t="shared" si="1"/>
        <v/>
      </c>
      <c r="R11" s="71"/>
      <c r="S11" s="71"/>
      <c r="T11" s="91"/>
      <c r="U11" s="151"/>
      <c r="V11" s="64" t="str">
        <f>IF(U11="","",IF(U11&lt;=135,LOOKUP(U11,概要と通り!$A$24:$A$59,概要と通り!$B$24:$B$59),LOOKUP(U11,概要と通り!$A$63:$A$118,概要と通り!$B$63:$B$118)))</f>
        <v/>
      </c>
      <c r="W11" s="151"/>
      <c r="X11" s="152"/>
      <c r="Y11" s="64" t="str">
        <f t="shared" si="8"/>
        <v/>
      </c>
      <c r="Z11" s="153"/>
      <c r="AA11" s="64" t="str">
        <f t="shared" si="9"/>
        <v/>
      </c>
      <c r="AB11" s="155"/>
      <c r="AC11" s="63" t="str">
        <f t="shared" si="10"/>
        <v/>
      </c>
      <c r="AD11" s="80" t="str">
        <f t="shared" si="2"/>
        <v/>
      </c>
      <c r="AE11" s="13" t="str">
        <f>IF(AD11="","",IF(U11&lt;=135,LOOKUP(U11,概要と通り!$A$24:$A$59,概要と通り!$D$24:$D$59),LOOKUP(U11,概要と通り!$A$63:$A$118,概要と通り!$D$63:$D$118)))</f>
        <v/>
      </c>
      <c r="AF11" s="13" t="str">
        <f t="shared" si="11"/>
        <v/>
      </c>
      <c r="AG11" s="13" t="str">
        <f t="shared" si="3"/>
        <v/>
      </c>
    </row>
    <row r="12" spans="1:33" ht="12" customHeight="1">
      <c r="A12" s="71"/>
      <c r="B12" s="71"/>
      <c r="C12" s="91"/>
      <c r="D12" s="151"/>
      <c r="E12" s="64" t="str">
        <f>IF(D12="","",IF(D12&lt;=35,LOOKUP(D12,概要と通り!$G$24:$G$59,概要と通り!$H$24:$H$59),LOOKUP(D12,概要と通り!$G$63:$G$118,概要と通り!$H$63:$H$118)))</f>
        <v/>
      </c>
      <c r="F12" s="151"/>
      <c r="G12" s="152"/>
      <c r="H12" s="64" t="str">
        <f t="shared" si="4"/>
        <v/>
      </c>
      <c r="I12" s="153"/>
      <c r="J12" s="64" t="str">
        <f t="shared" si="5"/>
        <v/>
      </c>
      <c r="K12" s="154"/>
      <c r="L12" s="64" t="str">
        <f t="shared" si="6"/>
        <v/>
      </c>
      <c r="M12" s="80" t="str">
        <f t="shared" si="0"/>
        <v/>
      </c>
      <c r="N12" s="13" t="str">
        <f>IF(M12="","",IF(M12&lt;=35,LOOKUP(D12,概要と通り!$G$24:$G$59,概要と通り!$J$24:$J$59),LOOKUP(D12,概要と通り!$G$63:$G$118,概要と通り!$J$63:$J$118)))</f>
        <v/>
      </c>
      <c r="O12" s="13" t="str">
        <f t="shared" si="7"/>
        <v/>
      </c>
      <c r="P12" s="13" t="str">
        <f t="shared" si="1"/>
        <v/>
      </c>
      <c r="R12" s="71"/>
      <c r="S12" s="71"/>
      <c r="T12" s="91"/>
      <c r="U12" s="151"/>
      <c r="V12" s="64" t="str">
        <f>IF(U12="","",IF(U12&lt;=135,LOOKUP(U12,概要と通り!$A$24:$A$59,概要と通り!$B$24:$B$59),LOOKUP(U12,概要と通り!$A$63:$A$118,概要と通り!$B$63:$B$118)))</f>
        <v/>
      </c>
      <c r="W12" s="151"/>
      <c r="X12" s="152"/>
      <c r="Y12" s="64" t="str">
        <f t="shared" si="8"/>
        <v/>
      </c>
      <c r="Z12" s="153"/>
      <c r="AA12" s="64" t="str">
        <f t="shared" si="9"/>
        <v/>
      </c>
      <c r="AB12" s="155"/>
      <c r="AC12" s="63" t="str">
        <f t="shared" si="10"/>
        <v/>
      </c>
      <c r="AD12" s="80" t="str">
        <f t="shared" si="2"/>
        <v/>
      </c>
      <c r="AE12" s="13" t="str">
        <f>IF(AD12="","",IF(U12&lt;=135,LOOKUP(U12,概要と通り!$A$24:$A$59,概要と通り!$D$24:$D$59),LOOKUP(U12,概要と通り!$A$63:$A$118,概要と通り!$D$63:$D$118)))</f>
        <v/>
      </c>
      <c r="AF12" s="13" t="str">
        <f t="shared" si="11"/>
        <v/>
      </c>
      <c r="AG12" s="13" t="str">
        <f t="shared" si="3"/>
        <v/>
      </c>
    </row>
    <row r="13" spans="1:33" ht="12" customHeight="1">
      <c r="A13" s="71"/>
      <c r="B13" s="71"/>
      <c r="C13" s="91"/>
      <c r="D13" s="151"/>
      <c r="E13" s="64" t="str">
        <f>IF(D13="","",IF(D13&lt;=35,LOOKUP(D13,概要と通り!$G$24:$G$59,概要と通り!$H$24:$H$59),LOOKUP(D13,概要と通り!$G$63:$G$118,概要と通り!$H$63:$H$118)))</f>
        <v/>
      </c>
      <c r="F13" s="151"/>
      <c r="G13" s="152"/>
      <c r="H13" s="64" t="str">
        <f>IF(D13="","","×")</f>
        <v/>
      </c>
      <c r="I13" s="153"/>
      <c r="J13" s="64" t="str">
        <f>IF(D13="","","×")</f>
        <v/>
      </c>
      <c r="K13" s="154"/>
      <c r="L13" s="64" t="str">
        <f>IF(D13="","","=")</f>
        <v/>
      </c>
      <c r="M13" s="80" t="str">
        <f t="shared" ref="M13:M21" si="12">IF(K13="","",IF(0.0001&gt;ABS(G13*I13*K13/1000),0,ABS(G13*I13*K13/1000)))</f>
        <v/>
      </c>
      <c r="N13" s="13" t="str">
        <f>IF(M13="","",IF(M13&lt;=35,LOOKUP(D13,概要と通り!$G$24:$G$59,概要と通り!$J$24:$J$59),LOOKUP(D13,概要と通り!$G$63:$G$118,概要と通り!$J$63:$J$118)))</f>
        <v/>
      </c>
      <c r="O13" s="13" t="str">
        <f>IF(M13="","",M13*N13)</f>
        <v/>
      </c>
      <c r="P13" s="13" t="str">
        <f t="shared" si="1"/>
        <v/>
      </c>
      <c r="R13" s="71"/>
      <c r="S13" s="71"/>
      <c r="T13" s="91"/>
      <c r="U13" s="151"/>
      <c r="V13" s="64" t="str">
        <f>IF(U13="","",IF(U13&lt;=135,LOOKUP(U13,概要と通り!$A$24:$A$59,概要と通り!$B$24:$B$59),LOOKUP(U13,概要と通り!$A$63:$A$118,概要と通り!$B$63:$B$118)))</f>
        <v/>
      </c>
      <c r="W13" s="151"/>
      <c r="X13" s="152"/>
      <c r="Y13" s="64" t="str">
        <f>IF(U13="","","×")</f>
        <v/>
      </c>
      <c r="Z13" s="153"/>
      <c r="AA13" s="64" t="str">
        <f>IF(U13="","","×")</f>
        <v/>
      </c>
      <c r="AB13" s="155"/>
      <c r="AC13" s="63" t="str">
        <f>IF(U13="","","=")</f>
        <v/>
      </c>
      <c r="AD13" s="80" t="str">
        <f t="shared" ref="AD13:AD21" si="13">IF(AB13="","",IF(0.0001&gt;ABS(X13*Z13*AB13/1000),0,ABS(X13*Z13*AB13/1000)))</f>
        <v/>
      </c>
      <c r="AE13" s="13" t="str">
        <f>IF(AD13="","",IF(U13&lt;=135,LOOKUP(U13,概要と通り!$A$24:$A$59,概要と通り!$D$24:$D$59),LOOKUP(U13,概要と通り!$A$63:$A$118,概要と通り!$D$63:$D$118)))</f>
        <v/>
      </c>
      <c r="AF13" s="13" t="str">
        <f>IF(AD13="","",AD13*AE13)</f>
        <v/>
      </c>
      <c r="AG13" s="13" t="str">
        <f t="shared" si="3"/>
        <v/>
      </c>
    </row>
    <row r="14" spans="1:33" ht="12" customHeight="1">
      <c r="A14" s="71"/>
      <c r="B14" s="71"/>
      <c r="C14" s="91"/>
      <c r="D14" s="151"/>
      <c r="E14" s="64" t="str">
        <f>IF(D14="","",IF(D14&lt;=35,LOOKUP(D14,概要と通り!$G$24:$G$59,概要と通り!$H$24:$H$59),LOOKUP(D14,概要と通り!$G$63:$G$118,概要と通り!$H$63:$H$118)))</f>
        <v/>
      </c>
      <c r="F14" s="151"/>
      <c r="G14" s="152"/>
      <c r="H14" s="64" t="str">
        <f t="shared" ref="H14:H16" si="14">IF(D14="","","×")</f>
        <v/>
      </c>
      <c r="I14" s="153"/>
      <c r="J14" s="64" t="str">
        <f t="shared" ref="J14:J16" si="15">IF(D14="","","×")</f>
        <v/>
      </c>
      <c r="K14" s="154"/>
      <c r="L14" s="64" t="str">
        <f t="shared" ref="L14:L16" si="16">IF(D14="","","=")</f>
        <v/>
      </c>
      <c r="M14" s="80" t="str">
        <f t="shared" si="12"/>
        <v/>
      </c>
      <c r="N14" s="13" t="str">
        <f>IF(M14="","",IF(M14&lt;=35,LOOKUP(D14,概要と通り!$G$24:$G$59,概要と通り!$J$24:$J$59),LOOKUP(D14,概要と通り!$G$63:$G$118,概要と通り!$J$63:$J$118)))</f>
        <v/>
      </c>
      <c r="O14" s="13" t="str">
        <f t="shared" ref="O14:O16" si="17">IF(M14="","",M14*N14)</f>
        <v/>
      </c>
      <c r="P14" s="13" t="str">
        <f t="shared" si="1"/>
        <v/>
      </c>
      <c r="R14" s="71"/>
      <c r="S14" s="71"/>
      <c r="T14" s="91"/>
      <c r="U14" s="151"/>
      <c r="V14" s="64" t="str">
        <f>IF(U14="","",IF(U14&lt;=135,LOOKUP(U14,概要と通り!$A$24:$A$59,概要と通り!$B$24:$B$59),LOOKUP(U14,概要と通り!$A$63:$A$118,概要と通り!$B$63:$B$118)))</f>
        <v/>
      </c>
      <c r="W14" s="151"/>
      <c r="X14" s="152"/>
      <c r="Y14" s="64" t="str">
        <f t="shared" ref="Y14:Y16" si="18">IF(U14="","","×")</f>
        <v/>
      </c>
      <c r="Z14" s="153"/>
      <c r="AA14" s="64" t="str">
        <f t="shared" ref="AA14:AA16" si="19">IF(U14="","","×")</f>
        <v/>
      </c>
      <c r="AB14" s="155"/>
      <c r="AC14" s="63" t="str">
        <f t="shared" ref="AC14:AC16" si="20">IF(U14="","","=")</f>
        <v/>
      </c>
      <c r="AD14" s="80" t="str">
        <f t="shared" si="13"/>
        <v/>
      </c>
      <c r="AE14" s="13" t="str">
        <f>IF(AD14="","",IF(U14&lt;=135,LOOKUP(U14,概要と通り!$A$24:$A$59,概要と通り!$D$24:$D$59),LOOKUP(U14,概要と通り!$A$63:$A$118,概要と通り!$D$63:$D$118)))</f>
        <v/>
      </c>
      <c r="AF14" s="13" t="str">
        <f t="shared" ref="AF14:AF16" si="21">IF(AD14="","",AD14*AE14)</f>
        <v/>
      </c>
      <c r="AG14" s="13" t="str">
        <f t="shared" si="3"/>
        <v/>
      </c>
    </row>
    <row r="15" spans="1:33" ht="12" customHeight="1">
      <c r="A15" s="71"/>
      <c r="B15" s="71"/>
      <c r="C15" s="91"/>
      <c r="D15" s="151"/>
      <c r="E15" s="64" t="str">
        <f>IF(D15="","",IF(D15&lt;=35,LOOKUP(D15,概要と通り!$G$24:$G$59,概要と通り!$H$24:$H$59),LOOKUP(D15,概要と通り!$G$63:$G$118,概要と通り!$H$63:$H$118)))</f>
        <v/>
      </c>
      <c r="F15" s="151"/>
      <c r="G15" s="152"/>
      <c r="H15" s="64" t="str">
        <f t="shared" si="14"/>
        <v/>
      </c>
      <c r="I15" s="153"/>
      <c r="J15" s="64" t="str">
        <f t="shared" si="15"/>
        <v/>
      </c>
      <c r="K15" s="154"/>
      <c r="L15" s="64" t="str">
        <f t="shared" si="16"/>
        <v/>
      </c>
      <c r="M15" s="80" t="str">
        <f t="shared" si="12"/>
        <v/>
      </c>
      <c r="N15" s="13" t="str">
        <f>IF(M15="","",IF(M15&lt;=35,LOOKUP(D15,概要と通り!$G$24:$G$59,概要と通り!$J$24:$J$59),LOOKUP(D15,概要と通り!$G$63:$G$118,概要と通り!$J$63:$J$118)))</f>
        <v/>
      </c>
      <c r="O15" s="13" t="str">
        <f t="shared" si="17"/>
        <v/>
      </c>
      <c r="P15" s="13" t="str">
        <f t="shared" si="1"/>
        <v/>
      </c>
      <c r="R15" s="71"/>
      <c r="S15" s="71"/>
      <c r="T15" s="91"/>
      <c r="U15" s="151"/>
      <c r="V15" s="64" t="str">
        <f>IF(U15="","",IF(U15&lt;=135,LOOKUP(U15,概要と通り!$A$24:$A$59,概要と通り!$B$24:$B$59),LOOKUP(U15,概要と通り!$A$63:$A$118,概要と通り!$B$63:$B$118)))</f>
        <v/>
      </c>
      <c r="W15" s="151"/>
      <c r="X15" s="152"/>
      <c r="Y15" s="64" t="str">
        <f t="shared" si="18"/>
        <v/>
      </c>
      <c r="Z15" s="153"/>
      <c r="AA15" s="64" t="str">
        <f t="shared" si="19"/>
        <v/>
      </c>
      <c r="AB15" s="155"/>
      <c r="AC15" s="63" t="str">
        <f t="shared" si="20"/>
        <v/>
      </c>
      <c r="AD15" s="80" t="str">
        <f t="shared" si="13"/>
        <v/>
      </c>
      <c r="AE15" s="13" t="str">
        <f>IF(AD15="","",IF(U15&lt;=135,LOOKUP(U15,概要と通り!$A$24:$A$59,概要と通り!$D$24:$D$59),LOOKUP(U15,概要と通り!$A$63:$A$118,概要と通り!$D$63:$D$118)))</f>
        <v/>
      </c>
      <c r="AF15" s="13" t="str">
        <f t="shared" si="21"/>
        <v/>
      </c>
      <c r="AG15" s="13" t="str">
        <f t="shared" si="3"/>
        <v/>
      </c>
    </row>
    <row r="16" spans="1:33" ht="12" customHeight="1">
      <c r="A16" s="71"/>
      <c r="B16" s="71"/>
      <c r="C16" s="91"/>
      <c r="D16" s="151"/>
      <c r="E16" s="64" t="str">
        <f>IF(D16="","",IF(D16&lt;=35,LOOKUP(D16,概要と通り!$G$24:$G$59,概要と通り!$H$24:$H$59),LOOKUP(D16,概要と通り!$G$63:$G$118,概要と通り!$H$63:$H$118)))</f>
        <v/>
      </c>
      <c r="F16" s="151"/>
      <c r="G16" s="152"/>
      <c r="H16" s="64" t="str">
        <f t="shared" si="14"/>
        <v/>
      </c>
      <c r="I16" s="153"/>
      <c r="J16" s="64" t="str">
        <f t="shared" si="15"/>
        <v/>
      </c>
      <c r="K16" s="154"/>
      <c r="L16" s="64" t="str">
        <f t="shared" si="16"/>
        <v/>
      </c>
      <c r="M16" s="80" t="str">
        <f t="shared" si="12"/>
        <v/>
      </c>
      <c r="N16" s="13" t="str">
        <f>IF(M16="","",IF(M16&lt;=35,LOOKUP(D16,概要と通り!$G$24:$G$59,概要と通り!$J$24:$J$59),LOOKUP(D16,概要と通り!$G$63:$G$118,概要と通り!$J$63:$J$118)))</f>
        <v/>
      </c>
      <c r="O16" s="13" t="str">
        <f t="shared" si="17"/>
        <v/>
      </c>
      <c r="P16" s="13" t="str">
        <f t="shared" si="1"/>
        <v/>
      </c>
      <c r="R16" s="71"/>
      <c r="S16" s="71"/>
      <c r="T16" s="91"/>
      <c r="U16" s="151"/>
      <c r="V16" s="64" t="str">
        <f>IF(U16="","",IF(U16&lt;=135,LOOKUP(U16,概要と通り!$A$24:$A$59,概要と通り!$B$24:$B$59),LOOKUP(U16,概要と通り!$A$63:$A$118,概要と通り!$B$63:$B$118)))</f>
        <v/>
      </c>
      <c r="W16" s="151"/>
      <c r="X16" s="152"/>
      <c r="Y16" s="64" t="str">
        <f t="shared" si="18"/>
        <v/>
      </c>
      <c r="Z16" s="153"/>
      <c r="AA16" s="64" t="str">
        <f t="shared" si="19"/>
        <v/>
      </c>
      <c r="AB16" s="155"/>
      <c r="AC16" s="63" t="str">
        <f t="shared" si="20"/>
        <v/>
      </c>
      <c r="AD16" s="80" t="str">
        <f t="shared" si="13"/>
        <v/>
      </c>
      <c r="AE16" s="13" t="str">
        <f>IF(AD16="","",IF(U16&lt;=135,LOOKUP(U16,概要と通り!$A$24:$A$59,概要と通り!$D$24:$D$59),LOOKUP(U16,概要と通り!$A$63:$A$118,概要と通り!$D$63:$D$118)))</f>
        <v/>
      </c>
      <c r="AF16" s="13" t="str">
        <f t="shared" si="21"/>
        <v/>
      </c>
      <c r="AG16" s="13" t="str">
        <f t="shared" si="3"/>
        <v/>
      </c>
    </row>
    <row r="17" spans="1:33" ht="12" customHeight="1">
      <c r="A17" s="71"/>
      <c r="B17" s="71"/>
      <c r="C17" s="91"/>
      <c r="D17" s="151"/>
      <c r="E17" s="64" t="str">
        <f>IF(D17="","",IF(D17&lt;=35,LOOKUP(D17,概要と通り!$G$24:$G$59,概要と通り!$H$24:$H$59),LOOKUP(D17,概要と通り!$G$63:$G$118,概要と通り!$H$63:$H$118)))</f>
        <v/>
      </c>
      <c r="F17" s="151"/>
      <c r="G17" s="152"/>
      <c r="H17" s="64" t="str">
        <f>IF(D17="","","×")</f>
        <v/>
      </c>
      <c r="I17" s="153"/>
      <c r="J17" s="64" t="str">
        <f>IF(D17="","","×")</f>
        <v/>
      </c>
      <c r="K17" s="154"/>
      <c r="L17" s="64" t="str">
        <f>IF(D17="","","=")</f>
        <v/>
      </c>
      <c r="M17" s="80" t="str">
        <f t="shared" si="12"/>
        <v/>
      </c>
      <c r="N17" s="13" t="str">
        <f>IF(M17="","",IF(M17&lt;=35,LOOKUP(D17,概要と通り!$G$24:$G$59,概要と通り!$J$24:$J$59),LOOKUP(D17,概要と通り!$G$63:$G$118,概要と通り!$J$63:$J$118)))</f>
        <v/>
      </c>
      <c r="O17" s="13" t="str">
        <f>IF(M17="","",M17*N17)</f>
        <v/>
      </c>
      <c r="P17" s="13" t="str">
        <f t="shared" si="1"/>
        <v/>
      </c>
      <c r="R17" s="71"/>
      <c r="S17" s="71"/>
      <c r="T17" s="91"/>
      <c r="U17" s="151"/>
      <c r="V17" s="64" t="str">
        <f>IF(U17="","",IF(U17&lt;=135,LOOKUP(U17,概要と通り!$A$24:$A$59,概要と通り!$B$24:$B$59),LOOKUP(U17,概要と通り!$A$63:$A$118,概要と通り!$B$63:$B$118)))</f>
        <v/>
      </c>
      <c r="W17" s="151"/>
      <c r="X17" s="152"/>
      <c r="Y17" s="64" t="str">
        <f>IF(U17="","","×")</f>
        <v/>
      </c>
      <c r="Z17" s="153"/>
      <c r="AA17" s="64" t="str">
        <f>IF(U17="","","×")</f>
        <v/>
      </c>
      <c r="AB17" s="155"/>
      <c r="AC17" s="63" t="str">
        <f>IF(U17="","","=")</f>
        <v/>
      </c>
      <c r="AD17" s="80" t="str">
        <f t="shared" si="13"/>
        <v/>
      </c>
      <c r="AE17" s="13" t="str">
        <f>IF(AD17="","",IF(U17&lt;=135,LOOKUP(U17,概要と通り!$A$24:$A$59,概要と通り!$D$24:$D$59),LOOKUP(U17,概要と通り!$A$63:$A$118,概要と通り!$D$63:$D$118)))</f>
        <v/>
      </c>
      <c r="AF17" s="13" t="str">
        <f>IF(AD17="","",AD17*AE17)</f>
        <v/>
      </c>
      <c r="AG17" s="13" t="str">
        <f t="shared" si="3"/>
        <v/>
      </c>
    </row>
    <row r="18" spans="1:33" ht="12" customHeight="1">
      <c r="A18" s="71"/>
      <c r="B18" s="71"/>
      <c r="C18" s="91"/>
      <c r="D18" s="151"/>
      <c r="E18" s="64" t="str">
        <f>IF(D18="","",IF(D18&lt;=35,LOOKUP(D18,概要と通り!$G$24:$G$59,概要と通り!$H$24:$H$59),LOOKUP(D18,概要と通り!$G$63:$G$118,概要と通り!$H$63:$H$118)))</f>
        <v/>
      </c>
      <c r="F18" s="151"/>
      <c r="G18" s="152"/>
      <c r="H18" s="64" t="str">
        <f t="shared" ref="H18:H21" si="22">IF(D18="","","×")</f>
        <v/>
      </c>
      <c r="I18" s="153"/>
      <c r="J18" s="64" t="str">
        <f t="shared" ref="J18:J21" si="23">IF(D18="","","×")</f>
        <v/>
      </c>
      <c r="K18" s="154"/>
      <c r="L18" s="64" t="str">
        <f t="shared" ref="L18:L21" si="24">IF(D18="","","=")</f>
        <v/>
      </c>
      <c r="M18" s="80" t="str">
        <f t="shared" si="12"/>
        <v/>
      </c>
      <c r="N18" s="13" t="str">
        <f>IF(M18="","",IF(M18&lt;=35,LOOKUP(D18,概要と通り!$G$24:$G$59,概要と通り!$J$24:$J$59),LOOKUP(D18,概要と通り!$G$63:$G$118,概要と通り!$J$63:$J$118)))</f>
        <v/>
      </c>
      <c r="O18" s="13" t="str">
        <f t="shared" ref="O18:O21" si="25">IF(M18="","",M18*N18)</f>
        <v/>
      </c>
      <c r="P18" s="13" t="str">
        <f t="shared" si="1"/>
        <v/>
      </c>
      <c r="R18" s="71"/>
      <c r="S18" s="71"/>
      <c r="T18" s="91"/>
      <c r="U18" s="151"/>
      <c r="V18" s="64" t="str">
        <f>IF(U18="","",IF(U18&lt;=135,LOOKUP(U18,概要と通り!$A$24:$A$59,概要と通り!$B$24:$B$59),LOOKUP(U18,概要と通り!$A$63:$A$118,概要と通り!$B$63:$B$118)))</f>
        <v/>
      </c>
      <c r="W18" s="151"/>
      <c r="X18" s="152"/>
      <c r="Y18" s="64" t="str">
        <f t="shared" ref="Y18:Y21" si="26">IF(U18="","","×")</f>
        <v/>
      </c>
      <c r="Z18" s="153"/>
      <c r="AA18" s="64" t="str">
        <f t="shared" ref="AA18:AA21" si="27">IF(U18="","","×")</f>
        <v/>
      </c>
      <c r="AB18" s="155"/>
      <c r="AC18" s="63" t="str">
        <f t="shared" ref="AC18:AC21" si="28">IF(U18="","","=")</f>
        <v/>
      </c>
      <c r="AD18" s="80" t="str">
        <f t="shared" si="13"/>
        <v/>
      </c>
      <c r="AE18" s="13" t="str">
        <f>IF(AD18="","",IF(U18&lt;=135,LOOKUP(U18,概要と通り!$A$24:$A$59,概要と通り!$D$24:$D$59),LOOKUP(U18,概要と通り!$A$63:$A$118,概要と通り!$D$63:$D$118)))</f>
        <v/>
      </c>
      <c r="AF18" s="13" t="str">
        <f t="shared" ref="AF18:AF21" si="29">IF(AD18="","",AD18*AE18)</f>
        <v/>
      </c>
      <c r="AG18" s="13" t="str">
        <f t="shared" si="3"/>
        <v/>
      </c>
    </row>
    <row r="19" spans="1:33" ht="12" customHeight="1">
      <c r="A19" s="71"/>
      <c r="B19" s="71"/>
      <c r="C19" s="91"/>
      <c r="D19" s="151"/>
      <c r="E19" s="64" t="str">
        <f>IF(D19="","",IF(D19&lt;=35,LOOKUP(D19,概要と通り!$G$24:$G$59,概要と通り!$H$24:$H$59),LOOKUP(D19,概要と通り!$G$63:$G$118,概要と通り!$H$63:$H$118)))</f>
        <v/>
      </c>
      <c r="F19" s="151"/>
      <c r="G19" s="152"/>
      <c r="H19" s="64" t="str">
        <f t="shared" si="22"/>
        <v/>
      </c>
      <c r="I19" s="153"/>
      <c r="J19" s="64" t="str">
        <f t="shared" si="23"/>
        <v/>
      </c>
      <c r="K19" s="154"/>
      <c r="L19" s="64" t="str">
        <f t="shared" si="24"/>
        <v/>
      </c>
      <c r="M19" s="80" t="str">
        <f t="shared" si="12"/>
        <v/>
      </c>
      <c r="N19" s="13" t="str">
        <f>IF(M19="","",IF(M19&lt;=35,LOOKUP(D19,概要と通り!$G$24:$G$59,概要と通り!$J$24:$J$59),LOOKUP(D19,概要と通り!$G$63:$G$118,概要と通り!$J$63:$J$118)))</f>
        <v/>
      </c>
      <c r="O19" s="13" t="str">
        <f t="shared" si="25"/>
        <v/>
      </c>
      <c r="P19" s="13" t="str">
        <f t="shared" si="1"/>
        <v/>
      </c>
      <c r="R19" s="71"/>
      <c r="S19" s="71"/>
      <c r="T19" s="91"/>
      <c r="U19" s="151"/>
      <c r="V19" s="64" t="str">
        <f>IF(U19="","",IF(U19&lt;=135,LOOKUP(U19,概要と通り!$A$24:$A$59,概要と通り!$B$24:$B$59),LOOKUP(U19,概要と通り!$A$63:$A$118,概要と通り!$B$63:$B$118)))</f>
        <v/>
      </c>
      <c r="W19" s="151"/>
      <c r="X19" s="152"/>
      <c r="Y19" s="64" t="str">
        <f t="shared" si="26"/>
        <v/>
      </c>
      <c r="Z19" s="153"/>
      <c r="AA19" s="64" t="str">
        <f t="shared" si="27"/>
        <v/>
      </c>
      <c r="AB19" s="155"/>
      <c r="AC19" s="63" t="str">
        <f t="shared" si="28"/>
        <v/>
      </c>
      <c r="AD19" s="80" t="str">
        <f t="shared" si="13"/>
        <v/>
      </c>
      <c r="AE19" s="13" t="str">
        <f>IF(AD19="","",IF(U19&lt;=135,LOOKUP(U19,概要と通り!$A$24:$A$59,概要と通り!$D$24:$D$59),LOOKUP(U19,概要と通り!$A$63:$A$118,概要と通り!$D$63:$D$118)))</f>
        <v/>
      </c>
      <c r="AF19" s="13" t="str">
        <f t="shared" si="29"/>
        <v/>
      </c>
      <c r="AG19" s="13" t="str">
        <f t="shared" si="3"/>
        <v/>
      </c>
    </row>
    <row r="20" spans="1:33" ht="12" customHeight="1">
      <c r="A20" s="71"/>
      <c r="B20" s="71"/>
      <c r="C20" s="91"/>
      <c r="D20" s="151"/>
      <c r="E20" s="64" t="str">
        <f>IF(D20="","",IF(D20&lt;=35,LOOKUP(D20,概要と通り!$G$24:$G$59,概要と通り!$H$24:$H$59),LOOKUP(D20,概要と通り!$G$63:$G$118,概要と通り!$H$63:$H$118)))</f>
        <v/>
      </c>
      <c r="F20" s="151"/>
      <c r="G20" s="152"/>
      <c r="H20" s="64" t="str">
        <f t="shared" si="22"/>
        <v/>
      </c>
      <c r="I20" s="153"/>
      <c r="J20" s="64" t="str">
        <f t="shared" si="23"/>
        <v/>
      </c>
      <c r="K20" s="154"/>
      <c r="L20" s="64" t="str">
        <f t="shared" si="24"/>
        <v/>
      </c>
      <c r="M20" s="80" t="str">
        <f t="shared" si="12"/>
        <v/>
      </c>
      <c r="N20" s="13" t="str">
        <f>IF(M20="","",IF(M20&lt;=35,LOOKUP(D20,概要と通り!$G$24:$G$59,概要と通り!$J$24:$J$59),LOOKUP(D20,概要と通り!$G$63:$G$118,概要と通り!$J$63:$J$118)))</f>
        <v/>
      </c>
      <c r="O20" s="13" t="str">
        <f t="shared" si="25"/>
        <v/>
      </c>
      <c r="P20" s="13" t="str">
        <f t="shared" si="1"/>
        <v/>
      </c>
      <c r="R20" s="71"/>
      <c r="S20" s="71"/>
      <c r="T20" s="91"/>
      <c r="U20" s="151"/>
      <c r="V20" s="64" t="str">
        <f>IF(U20="","",IF(U20&lt;=135,LOOKUP(U20,概要と通り!$A$24:$A$59,概要と通り!$B$24:$B$59),LOOKUP(U20,概要と通り!$A$63:$A$118,概要と通り!$B$63:$B$118)))</f>
        <v/>
      </c>
      <c r="W20" s="151"/>
      <c r="X20" s="152"/>
      <c r="Y20" s="64" t="str">
        <f t="shared" si="26"/>
        <v/>
      </c>
      <c r="Z20" s="153"/>
      <c r="AA20" s="64" t="str">
        <f t="shared" si="27"/>
        <v/>
      </c>
      <c r="AB20" s="155"/>
      <c r="AC20" s="63" t="str">
        <f t="shared" si="28"/>
        <v/>
      </c>
      <c r="AD20" s="80" t="str">
        <f t="shared" si="13"/>
        <v/>
      </c>
      <c r="AE20" s="13" t="str">
        <f>IF(AD20="","",IF(U20&lt;=135,LOOKUP(U20,概要と通り!$A$24:$A$59,概要と通り!$D$24:$D$59),LOOKUP(U20,概要と通り!$A$63:$A$118,概要と通り!$D$63:$D$118)))</f>
        <v/>
      </c>
      <c r="AF20" s="13" t="str">
        <f t="shared" si="29"/>
        <v/>
      </c>
      <c r="AG20" s="13" t="str">
        <f t="shared" si="3"/>
        <v/>
      </c>
    </row>
    <row r="21" spans="1:33" ht="12" customHeight="1">
      <c r="A21" s="71"/>
      <c r="B21" s="71"/>
      <c r="C21" s="91"/>
      <c r="D21" s="151"/>
      <c r="E21" s="64" t="str">
        <f>IF(D21="","",IF(D21&lt;=35,LOOKUP(D21,概要と通り!$G$24:$G$59,概要と通り!$H$24:$H$59),LOOKUP(D21,概要と通り!$G$63:$G$118,概要と通り!$H$63:$H$118)))</f>
        <v/>
      </c>
      <c r="F21" s="151"/>
      <c r="G21" s="152"/>
      <c r="H21" s="64" t="str">
        <f t="shared" si="22"/>
        <v/>
      </c>
      <c r="I21" s="153"/>
      <c r="J21" s="64" t="str">
        <f t="shared" si="23"/>
        <v/>
      </c>
      <c r="K21" s="154"/>
      <c r="L21" s="64" t="str">
        <f t="shared" si="24"/>
        <v/>
      </c>
      <c r="M21" s="80" t="str">
        <f t="shared" si="12"/>
        <v/>
      </c>
      <c r="N21" s="13" t="str">
        <f>IF(M21="","",IF(M21&lt;=35,LOOKUP(D21,概要と通り!$G$24:$G$59,概要と通り!$J$24:$J$59),LOOKUP(D21,概要と通り!$G$63:$G$118,概要と通り!$J$63:$J$118)))</f>
        <v/>
      </c>
      <c r="O21" s="13" t="str">
        <f t="shared" si="25"/>
        <v/>
      </c>
      <c r="P21" s="13" t="str">
        <f t="shared" si="1"/>
        <v/>
      </c>
      <c r="R21" s="71"/>
      <c r="S21" s="71"/>
      <c r="T21" s="91"/>
      <c r="U21" s="151"/>
      <c r="V21" s="64" t="str">
        <f>IF(U21="","",IF(U21&lt;=135,LOOKUP(U21,概要と通り!$A$24:$A$59,概要と通り!$B$24:$B$59),LOOKUP(U21,概要と通り!$A$63:$A$118,概要と通り!$B$63:$B$118)))</f>
        <v/>
      </c>
      <c r="W21" s="151"/>
      <c r="X21" s="152"/>
      <c r="Y21" s="64" t="str">
        <f t="shared" si="26"/>
        <v/>
      </c>
      <c r="Z21" s="153"/>
      <c r="AA21" s="64" t="str">
        <f t="shared" si="27"/>
        <v/>
      </c>
      <c r="AB21" s="155"/>
      <c r="AC21" s="63" t="str">
        <f t="shared" si="28"/>
        <v/>
      </c>
      <c r="AD21" s="80" t="str">
        <f t="shared" si="13"/>
        <v/>
      </c>
      <c r="AE21" s="13" t="str">
        <f>IF(AD21="","",IF(U21&lt;=135,LOOKUP(U21,概要と通り!$A$24:$A$59,概要と通り!$D$24:$D$59),LOOKUP(U21,概要と通り!$A$63:$A$118,概要と通り!$D$63:$D$118)))</f>
        <v/>
      </c>
      <c r="AF21" s="13" t="str">
        <f t="shared" si="29"/>
        <v/>
      </c>
      <c r="AG21" s="13" t="str">
        <f t="shared" si="3"/>
        <v/>
      </c>
    </row>
    <row r="22" spans="1:33" ht="12" customHeight="1">
      <c r="A22" s="71"/>
      <c r="B22" s="71"/>
      <c r="C22" s="91"/>
      <c r="D22" s="151"/>
      <c r="E22" s="64" t="str">
        <f>IF(D22="","",IF(D22&lt;=35,LOOKUP(D22,概要と通り!$G$24:$G$59,概要と通り!$H$24:$H$59),LOOKUP(D22,概要と通り!$G$63:$G$118,概要と通り!$H$63:$H$118)))</f>
        <v/>
      </c>
      <c r="F22" s="151"/>
      <c r="G22" s="152"/>
      <c r="H22" s="64" t="str">
        <f>IF(D22="","","×")</f>
        <v/>
      </c>
      <c r="I22" s="153"/>
      <c r="J22" s="64" t="str">
        <f>IF(D22="","","×")</f>
        <v/>
      </c>
      <c r="K22" s="154"/>
      <c r="L22" s="64" t="str">
        <f>IF(D22="","","=")</f>
        <v/>
      </c>
      <c r="M22" s="80" t="str">
        <f t="shared" ref="M22:M33" si="30">IF(K22="","",IF(0.0001&gt;ABS(G22*I22*K22/1000),0,ABS(G22*I22*K22/1000)))</f>
        <v/>
      </c>
      <c r="N22" s="13" t="str">
        <f>IF(M22="","",IF(M22&lt;=35,LOOKUP(D22,概要と通り!$G$24:$G$59,概要と通り!$J$24:$J$59),LOOKUP(D22,概要と通り!$G$63:$G$118,概要と通り!$J$63:$J$118)))</f>
        <v/>
      </c>
      <c r="O22" s="13" t="str">
        <f>IF(M22="","",M22*N22)</f>
        <v/>
      </c>
      <c r="P22" s="13" t="str">
        <f t="shared" si="1"/>
        <v/>
      </c>
      <c r="R22" s="71"/>
      <c r="S22" s="71"/>
      <c r="T22" s="91"/>
      <c r="U22" s="151"/>
      <c r="V22" s="64" t="str">
        <f>IF(U22="","",IF(U22&lt;=135,LOOKUP(U22,概要と通り!$A$24:$A$59,概要と通り!$B$24:$B$59),LOOKUP(U22,概要と通り!$A$63:$A$118,概要と通り!$B$63:$B$118)))</f>
        <v/>
      </c>
      <c r="W22" s="151"/>
      <c r="X22" s="152"/>
      <c r="Y22" s="64" t="str">
        <f>IF(U22="","","×")</f>
        <v/>
      </c>
      <c r="Z22" s="153"/>
      <c r="AA22" s="64" t="str">
        <f>IF(U22="","","×")</f>
        <v/>
      </c>
      <c r="AB22" s="155"/>
      <c r="AC22" s="63" t="str">
        <f>IF(U22="","","=")</f>
        <v/>
      </c>
      <c r="AD22" s="80" t="str">
        <f t="shared" ref="AD22:AD33" si="31">IF(AB22="","",IF(0.0001&gt;ABS(X22*Z22*AB22/1000),0,ABS(X22*Z22*AB22/1000)))</f>
        <v/>
      </c>
      <c r="AE22" s="13" t="str">
        <f>IF(AD22="","",IF(U22&lt;=135,LOOKUP(U22,概要と通り!$A$24:$A$59,概要と通り!$D$24:$D$59),LOOKUP(U22,概要と通り!$A$63:$A$118,概要と通り!$D$63:$D$118)))</f>
        <v/>
      </c>
      <c r="AF22" s="13" t="str">
        <f>IF(AD22="","",AD22*AE22)</f>
        <v/>
      </c>
      <c r="AG22" s="13" t="str">
        <f t="shared" si="3"/>
        <v/>
      </c>
    </row>
    <row r="23" spans="1:33" ht="12" customHeight="1">
      <c r="A23" s="71"/>
      <c r="B23" s="71"/>
      <c r="C23" s="91"/>
      <c r="D23" s="151"/>
      <c r="E23" s="64" t="str">
        <f>IF(D23="","",IF(D23&lt;=35,LOOKUP(D23,概要と通り!$G$24:$G$59,概要と通り!$H$24:$H$59),LOOKUP(D23,概要と通り!$G$63:$G$118,概要と通り!$H$63:$H$118)))</f>
        <v/>
      </c>
      <c r="F23" s="151"/>
      <c r="G23" s="152"/>
      <c r="H23" s="64" t="str">
        <f t="shared" ref="H23:H24" si="32">IF(D23="","","×")</f>
        <v/>
      </c>
      <c r="I23" s="153"/>
      <c r="J23" s="64" t="str">
        <f t="shared" ref="J23:J24" si="33">IF(D23="","","×")</f>
        <v/>
      </c>
      <c r="K23" s="154"/>
      <c r="L23" s="64" t="str">
        <f t="shared" ref="L23:L24" si="34">IF(D23="","","=")</f>
        <v/>
      </c>
      <c r="M23" s="80" t="str">
        <f t="shared" si="30"/>
        <v/>
      </c>
      <c r="N23" s="13" t="str">
        <f>IF(M23="","",IF(M23&lt;=35,LOOKUP(D23,概要と通り!$G$24:$G$59,概要と通り!$J$24:$J$59),LOOKUP(D23,概要と通り!$G$63:$G$118,概要と通り!$J$63:$J$118)))</f>
        <v/>
      </c>
      <c r="O23" s="13" t="str">
        <f t="shared" ref="O23:O24" si="35">IF(M23="","",M23*N23)</f>
        <v/>
      </c>
      <c r="P23" s="13" t="str">
        <f t="shared" si="1"/>
        <v/>
      </c>
      <c r="R23" s="71"/>
      <c r="S23" s="71"/>
      <c r="T23" s="91"/>
      <c r="U23" s="151"/>
      <c r="V23" s="64" t="str">
        <f>IF(U23="","",IF(U23&lt;=135,LOOKUP(U23,概要と通り!$A$24:$A$59,概要と通り!$B$24:$B$59),LOOKUP(U23,概要と通り!$A$63:$A$118,概要と通り!$B$63:$B$118)))</f>
        <v/>
      </c>
      <c r="W23" s="151"/>
      <c r="X23" s="152"/>
      <c r="Y23" s="64" t="str">
        <f t="shared" ref="Y23:Y24" si="36">IF(U23="","","×")</f>
        <v/>
      </c>
      <c r="Z23" s="153"/>
      <c r="AA23" s="64" t="str">
        <f t="shared" ref="AA23:AA24" si="37">IF(U23="","","×")</f>
        <v/>
      </c>
      <c r="AB23" s="155"/>
      <c r="AC23" s="63" t="str">
        <f t="shared" ref="AC23:AC24" si="38">IF(U23="","","=")</f>
        <v/>
      </c>
      <c r="AD23" s="80" t="str">
        <f t="shared" si="31"/>
        <v/>
      </c>
      <c r="AE23" s="13" t="str">
        <f>IF(AD23="","",IF(U23&lt;=135,LOOKUP(U23,概要と通り!$A$24:$A$59,概要と通り!$D$24:$D$59),LOOKUP(U23,概要と通り!$A$63:$A$118,概要と通り!$D$63:$D$118)))</f>
        <v/>
      </c>
      <c r="AF23" s="13" t="str">
        <f t="shared" ref="AF23:AF24" si="39">IF(AD23="","",AD23*AE23)</f>
        <v/>
      </c>
      <c r="AG23" s="13" t="str">
        <f t="shared" si="3"/>
        <v/>
      </c>
    </row>
    <row r="24" spans="1:33" ht="12" customHeight="1">
      <c r="A24" s="71"/>
      <c r="B24" s="71"/>
      <c r="C24" s="91"/>
      <c r="D24" s="151"/>
      <c r="E24" s="64" t="str">
        <f>IF(D24="","",IF(D24&lt;=35,LOOKUP(D24,概要と通り!$G$24:$G$59,概要と通り!$H$24:$H$59),LOOKUP(D24,概要と通り!$G$63:$G$118,概要と通り!$H$63:$H$118)))</f>
        <v/>
      </c>
      <c r="F24" s="151"/>
      <c r="G24" s="152"/>
      <c r="H24" s="64" t="str">
        <f t="shared" si="32"/>
        <v/>
      </c>
      <c r="I24" s="153"/>
      <c r="J24" s="64" t="str">
        <f t="shared" si="33"/>
        <v/>
      </c>
      <c r="K24" s="154"/>
      <c r="L24" s="64" t="str">
        <f t="shared" si="34"/>
        <v/>
      </c>
      <c r="M24" s="80" t="str">
        <f t="shared" si="30"/>
        <v/>
      </c>
      <c r="N24" s="13" t="str">
        <f>IF(M24="","",IF(M24&lt;=35,LOOKUP(D24,概要と通り!$G$24:$G$59,概要と通り!$J$24:$J$59),LOOKUP(D24,概要と通り!$G$63:$G$118,概要と通り!$J$63:$J$118)))</f>
        <v/>
      </c>
      <c r="O24" s="13" t="str">
        <f t="shared" si="35"/>
        <v/>
      </c>
      <c r="P24" s="13" t="str">
        <f t="shared" si="1"/>
        <v/>
      </c>
      <c r="R24" s="71"/>
      <c r="S24" s="71"/>
      <c r="T24" s="91"/>
      <c r="U24" s="151"/>
      <c r="V24" s="64" t="str">
        <f>IF(U24="","",IF(U24&lt;=135,LOOKUP(U24,概要と通り!$A$24:$A$59,概要と通り!$B$24:$B$59),LOOKUP(U24,概要と通り!$A$63:$A$118,概要と通り!$B$63:$B$118)))</f>
        <v/>
      </c>
      <c r="W24" s="151"/>
      <c r="X24" s="152"/>
      <c r="Y24" s="64" t="str">
        <f t="shared" si="36"/>
        <v/>
      </c>
      <c r="Z24" s="153"/>
      <c r="AA24" s="64" t="str">
        <f t="shared" si="37"/>
        <v/>
      </c>
      <c r="AB24" s="155"/>
      <c r="AC24" s="63" t="str">
        <f t="shared" si="38"/>
        <v/>
      </c>
      <c r="AD24" s="80" t="str">
        <f t="shared" si="31"/>
        <v/>
      </c>
      <c r="AE24" s="13" t="str">
        <f>IF(AD24="","",IF(U24&lt;=135,LOOKUP(U24,概要と通り!$A$24:$A$59,概要と通り!$D$24:$D$59),LOOKUP(U24,概要と通り!$A$63:$A$118,概要と通り!$D$63:$D$118)))</f>
        <v/>
      </c>
      <c r="AF24" s="13" t="str">
        <f t="shared" si="39"/>
        <v/>
      </c>
      <c r="AG24" s="13" t="str">
        <f t="shared" si="3"/>
        <v/>
      </c>
    </row>
    <row r="25" spans="1:33" ht="12" customHeight="1">
      <c r="A25" s="71"/>
      <c r="B25" s="71"/>
      <c r="C25" s="91"/>
      <c r="D25" s="151"/>
      <c r="E25" s="64" t="str">
        <f>IF(D25="","",IF(D25&lt;=35,LOOKUP(D25,概要と通り!$G$24:$G$59,概要と通り!$H$24:$H$59),LOOKUP(D25,概要と通り!$G$63:$G$118,概要と通り!$H$63:$H$118)))</f>
        <v/>
      </c>
      <c r="F25" s="151"/>
      <c r="G25" s="152"/>
      <c r="H25" s="64" t="str">
        <f>IF(D25="","","×")</f>
        <v/>
      </c>
      <c r="I25" s="153"/>
      <c r="J25" s="64" t="str">
        <f>IF(D25="","","×")</f>
        <v/>
      </c>
      <c r="K25" s="154"/>
      <c r="L25" s="64" t="str">
        <f>IF(D25="","","=")</f>
        <v/>
      </c>
      <c r="M25" s="80" t="str">
        <f t="shared" si="30"/>
        <v/>
      </c>
      <c r="N25" s="13" t="str">
        <f>IF(M25="","",IF(M25&lt;=35,LOOKUP(D25,概要と通り!$G$24:$G$59,概要と通り!$J$24:$J$59),LOOKUP(D25,概要と通り!$G$63:$G$118,概要と通り!$J$63:$J$118)))</f>
        <v/>
      </c>
      <c r="O25" s="13" t="str">
        <f>IF(M25="","",M25*N25)</f>
        <v/>
      </c>
      <c r="P25" s="13" t="str">
        <f t="shared" si="1"/>
        <v/>
      </c>
      <c r="R25" s="71"/>
      <c r="S25" s="71"/>
      <c r="T25" s="91"/>
      <c r="U25" s="151"/>
      <c r="V25" s="64" t="str">
        <f>IF(U25="","",IF(U25&lt;=135,LOOKUP(U25,概要と通り!$A$24:$A$59,概要と通り!$B$24:$B$59),LOOKUP(U25,概要と通り!$A$63:$A$118,概要と通り!$B$63:$B$118)))</f>
        <v/>
      </c>
      <c r="W25" s="151"/>
      <c r="X25" s="152"/>
      <c r="Y25" s="64" t="str">
        <f>IF(U25="","","×")</f>
        <v/>
      </c>
      <c r="Z25" s="153"/>
      <c r="AA25" s="64" t="str">
        <f>IF(U25="","","×")</f>
        <v/>
      </c>
      <c r="AB25" s="155"/>
      <c r="AC25" s="63" t="str">
        <f>IF(U25="","","=")</f>
        <v/>
      </c>
      <c r="AD25" s="80" t="str">
        <f t="shared" si="31"/>
        <v/>
      </c>
      <c r="AE25" s="13" t="str">
        <f>IF(AD25="","",IF(U25&lt;=135,LOOKUP(U25,概要と通り!$A$24:$A$59,概要と通り!$D$24:$D$59),LOOKUP(U25,概要と通り!$A$63:$A$118,概要と通り!$D$63:$D$118)))</f>
        <v/>
      </c>
      <c r="AF25" s="13" t="str">
        <f>IF(AD25="","",AD25*AE25)</f>
        <v/>
      </c>
      <c r="AG25" s="13" t="str">
        <f t="shared" si="3"/>
        <v/>
      </c>
    </row>
    <row r="26" spans="1:33" ht="12" customHeight="1">
      <c r="A26" s="71"/>
      <c r="B26" s="71"/>
      <c r="C26" s="91"/>
      <c r="D26" s="151"/>
      <c r="E26" s="64" t="str">
        <f>IF(D26="","",IF(D26&lt;=35,LOOKUP(D26,概要と通り!$G$24:$G$59,概要と通り!$H$24:$H$59),LOOKUP(D26,概要と通り!$G$63:$G$118,概要と通り!$H$63:$H$118)))</f>
        <v/>
      </c>
      <c r="F26" s="151"/>
      <c r="G26" s="152"/>
      <c r="H26" s="64" t="str">
        <f t="shared" ref="H26:H29" si="40">IF(D26="","","×")</f>
        <v/>
      </c>
      <c r="I26" s="153"/>
      <c r="J26" s="64" t="str">
        <f t="shared" ref="J26:J29" si="41">IF(D26="","","×")</f>
        <v/>
      </c>
      <c r="K26" s="154"/>
      <c r="L26" s="64" t="str">
        <f t="shared" ref="L26:L29" si="42">IF(D26="","","=")</f>
        <v/>
      </c>
      <c r="M26" s="80" t="str">
        <f t="shared" si="30"/>
        <v/>
      </c>
      <c r="N26" s="13" t="str">
        <f>IF(M26="","",IF(M26&lt;=35,LOOKUP(D26,概要と通り!$G$24:$G$59,概要と通り!$J$24:$J$59),LOOKUP(D26,概要と通り!$G$63:$G$118,概要と通り!$J$63:$J$118)))</f>
        <v/>
      </c>
      <c r="O26" s="13" t="str">
        <f t="shared" ref="O26:O29" si="43">IF(M26="","",M26*N26)</f>
        <v/>
      </c>
      <c r="P26" s="13" t="str">
        <f t="shared" si="1"/>
        <v/>
      </c>
      <c r="R26" s="71"/>
      <c r="S26" s="71"/>
      <c r="T26" s="91"/>
      <c r="U26" s="151"/>
      <c r="V26" s="64" t="str">
        <f>IF(U26="","",IF(U26&lt;=135,LOOKUP(U26,概要と通り!$A$24:$A$59,概要と通り!$B$24:$B$59),LOOKUP(U26,概要と通り!$A$63:$A$118,概要と通り!$B$63:$B$118)))</f>
        <v/>
      </c>
      <c r="W26" s="151"/>
      <c r="X26" s="152"/>
      <c r="Y26" s="64" t="str">
        <f t="shared" ref="Y26:Y29" si="44">IF(U26="","","×")</f>
        <v/>
      </c>
      <c r="Z26" s="153"/>
      <c r="AA26" s="64" t="str">
        <f t="shared" ref="AA26:AA29" si="45">IF(U26="","","×")</f>
        <v/>
      </c>
      <c r="AB26" s="155"/>
      <c r="AC26" s="63" t="str">
        <f t="shared" ref="AC26:AC29" si="46">IF(U26="","","=")</f>
        <v/>
      </c>
      <c r="AD26" s="80" t="str">
        <f t="shared" si="31"/>
        <v/>
      </c>
      <c r="AE26" s="13" t="str">
        <f>IF(AD26="","",IF(U26&lt;=135,LOOKUP(U26,概要と通り!$A$24:$A$59,概要と通り!$D$24:$D$59),LOOKUP(U26,概要と通り!$A$63:$A$118,概要と通り!$D$63:$D$118)))</f>
        <v/>
      </c>
      <c r="AF26" s="13" t="str">
        <f t="shared" ref="AF26:AF29" si="47">IF(AD26="","",AD26*AE26)</f>
        <v/>
      </c>
      <c r="AG26" s="13" t="str">
        <f t="shared" si="3"/>
        <v/>
      </c>
    </row>
    <row r="27" spans="1:33" ht="12" customHeight="1">
      <c r="A27" s="71"/>
      <c r="B27" s="71"/>
      <c r="C27" s="91"/>
      <c r="D27" s="151"/>
      <c r="E27" s="64" t="str">
        <f>IF(D27="","",IF(D27&lt;=35,LOOKUP(D27,概要と通り!$G$24:$G$59,概要と通り!$H$24:$H$59),LOOKUP(D27,概要と通り!$G$63:$G$118,概要と通り!$H$63:$H$118)))</f>
        <v/>
      </c>
      <c r="F27" s="151"/>
      <c r="G27" s="152"/>
      <c r="H27" s="64" t="str">
        <f t="shared" si="40"/>
        <v/>
      </c>
      <c r="I27" s="153"/>
      <c r="J27" s="64" t="str">
        <f t="shared" si="41"/>
        <v/>
      </c>
      <c r="K27" s="154"/>
      <c r="L27" s="64" t="str">
        <f t="shared" si="42"/>
        <v/>
      </c>
      <c r="M27" s="80" t="str">
        <f t="shared" si="30"/>
        <v/>
      </c>
      <c r="N27" s="13" t="str">
        <f>IF(M27="","",IF(M27&lt;=35,LOOKUP(D27,概要と通り!$G$24:$G$59,概要と通り!$J$24:$J$59),LOOKUP(D27,概要と通り!$G$63:$G$118,概要と通り!$J$63:$J$118)))</f>
        <v/>
      </c>
      <c r="O27" s="13" t="str">
        <f t="shared" si="43"/>
        <v/>
      </c>
      <c r="P27" s="13" t="str">
        <f t="shared" si="1"/>
        <v/>
      </c>
      <c r="R27" s="71"/>
      <c r="S27" s="71"/>
      <c r="T27" s="91"/>
      <c r="U27" s="151"/>
      <c r="V27" s="64" t="str">
        <f>IF(U27="","",IF(U27&lt;=135,LOOKUP(U27,概要と通り!$A$24:$A$59,概要と通り!$B$24:$B$59),LOOKUP(U27,概要と通り!$A$63:$A$118,概要と通り!$B$63:$B$118)))</f>
        <v/>
      </c>
      <c r="W27" s="151"/>
      <c r="X27" s="152"/>
      <c r="Y27" s="64" t="str">
        <f t="shared" si="44"/>
        <v/>
      </c>
      <c r="Z27" s="153"/>
      <c r="AA27" s="64" t="str">
        <f t="shared" si="45"/>
        <v/>
      </c>
      <c r="AB27" s="155"/>
      <c r="AC27" s="63" t="str">
        <f t="shared" si="46"/>
        <v/>
      </c>
      <c r="AD27" s="80" t="str">
        <f t="shared" si="31"/>
        <v/>
      </c>
      <c r="AE27" s="13" t="str">
        <f>IF(AD27="","",IF(U27&lt;=135,LOOKUP(U27,概要と通り!$A$24:$A$59,概要と通り!$D$24:$D$59),LOOKUP(U27,概要と通り!$A$63:$A$118,概要と通り!$D$63:$D$118)))</f>
        <v/>
      </c>
      <c r="AF27" s="13" t="str">
        <f t="shared" si="47"/>
        <v/>
      </c>
      <c r="AG27" s="13" t="str">
        <f t="shared" si="3"/>
        <v/>
      </c>
    </row>
    <row r="28" spans="1:33" ht="12" customHeight="1">
      <c r="A28" s="71"/>
      <c r="B28" s="71"/>
      <c r="C28" s="91"/>
      <c r="D28" s="151"/>
      <c r="E28" s="64" t="str">
        <f>IF(D28="","",IF(D28&lt;=35,LOOKUP(D28,概要と通り!$G$24:$G$59,概要と通り!$H$24:$H$59),LOOKUP(D28,概要と通り!$G$63:$G$118,概要と通り!$H$63:$H$118)))</f>
        <v/>
      </c>
      <c r="F28" s="151"/>
      <c r="G28" s="152"/>
      <c r="H28" s="64" t="str">
        <f t="shared" si="40"/>
        <v/>
      </c>
      <c r="I28" s="153"/>
      <c r="J28" s="64" t="str">
        <f t="shared" si="41"/>
        <v/>
      </c>
      <c r="K28" s="154"/>
      <c r="L28" s="64" t="str">
        <f t="shared" si="42"/>
        <v/>
      </c>
      <c r="M28" s="80" t="str">
        <f t="shared" si="30"/>
        <v/>
      </c>
      <c r="N28" s="13" t="str">
        <f>IF(M28="","",IF(M28&lt;=35,LOOKUP(D28,概要と通り!$G$24:$G$59,概要と通り!$J$24:$J$59),LOOKUP(D28,概要と通り!$G$63:$G$118,概要と通り!$J$63:$J$118)))</f>
        <v/>
      </c>
      <c r="O28" s="13" t="str">
        <f t="shared" si="43"/>
        <v/>
      </c>
      <c r="P28" s="13" t="str">
        <f t="shared" si="1"/>
        <v/>
      </c>
      <c r="R28" s="71"/>
      <c r="S28" s="71"/>
      <c r="T28" s="91"/>
      <c r="U28" s="151"/>
      <c r="V28" s="64" t="str">
        <f>IF(U28="","",IF(U28&lt;=135,LOOKUP(U28,概要と通り!$A$24:$A$59,概要と通り!$B$24:$B$59),LOOKUP(U28,概要と通り!$A$63:$A$118,概要と通り!$B$63:$B$118)))</f>
        <v/>
      </c>
      <c r="W28" s="151"/>
      <c r="X28" s="152"/>
      <c r="Y28" s="64" t="str">
        <f t="shared" si="44"/>
        <v/>
      </c>
      <c r="Z28" s="153"/>
      <c r="AA28" s="64" t="str">
        <f t="shared" si="45"/>
        <v/>
      </c>
      <c r="AB28" s="155"/>
      <c r="AC28" s="63" t="str">
        <f t="shared" si="46"/>
        <v/>
      </c>
      <c r="AD28" s="80" t="str">
        <f t="shared" si="31"/>
        <v/>
      </c>
      <c r="AE28" s="13" t="str">
        <f>IF(AD28="","",IF(U28&lt;=135,LOOKUP(U28,概要と通り!$A$24:$A$59,概要と通り!$D$24:$D$59),LOOKUP(U28,概要と通り!$A$63:$A$118,概要と通り!$D$63:$D$118)))</f>
        <v/>
      </c>
      <c r="AF28" s="13" t="str">
        <f t="shared" si="47"/>
        <v/>
      </c>
      <c r="AG28" s="13" t="str">
        <f t="shared" si="3"/>
        <v/>
      </c>
    </row>
    <row r="29" spans="1:33" ht="12" customHeight="1">
      <c r="A29" s="71"/>
      <c r="B29" s="71"/>
      <c r="C29" s="91"/>
      <c r="D29" s="151"/>
      <c r="E29" s="64" t="str">
        <f>IF(D29="","",IF(D29&lt;=35,LOOKUP(D29,概要と通り!$G$24:$G$59,概要と通り!$H$24:$H$59),LOOKUP(D29,概要と通り!$G$63:$G$118,概要と通り!$H$63:$H$118)))</f>
        <v/>
      </c>
      <c r="F29" s="151"/>
      <c r="G29" s="152"/>
      <c r="H29" s="64" t="str">
        <f t="shared" si="40"/>
        <v/>
      </c>
      <c r="I29" s="153"/>
      <c r="J29" s="64" t="str">
        <f t="shared" si="41"/>
        <v/>
      </c>
      <c r="K29" s="154"/>
      <c r="L29" s="64" t="str">
        <f t="shared" si="42"/>
        <v/>
      </c>
      <c r="M29" s="80" t="str">
        <f t="shared" si="30"/>
        <v/>
      </c>
      <c r="N29" s="13" t="str">
        <f>IF(M29="","",IF(M29&lt;=35,LOOKUP(D29,概要と通り!$G$24:$G$59,概要と通り!$J$24:$J$59),LOOKUP(D29,概要と通り!$G$63:$G$118,概要と通り!$J$63:$J$118)))</f>
        <v/>
      </c>
      <c r="O29" s="13" t="str">
        <f t="shared" si="43"/>
        <v/>
      </c>
      <c r="P29" s="13" t="str">
        <f t="shared" si="1"/>
        <v/>
      </c>
      <c r="R29" s="71"/>
      <c r="S29" s="71"/>
      <c r="T29" s="91"/>
      <c r="U29" s="151"/>
      <c r="V29" s="64" t="str">
        <f>IF(U29="","",IF(U29&lt;=135,LOOKUP(U29,概要と通り!$A$24:$A$59,概要と通り!$B$24:$B$59),LOOKUP(U29,概要と通り!$A$63:$A$118,概要と通り!$B$63:$B$118)))</f>
        <v/>
      </c>
      <c r="W29" s="151"/>
      <c r="X29" s="152"/>
      <c r="Y29" s="64" t="str">
        <f t="shared" si="44"/>
        <v/>
      </c>
      <c r="Z29" s="153"/>
      <c r="AA29" s="64" t="str">
        <f t="shared" si="45"/>
        <v/>
      </c>
      <c r="AB29" s="155"/>
      <c r="AC29" s="63" t="str">
        <f t="shared" si="46"/>
        <v/>
      </c>
      <c r="AD29" s="80" t="str">
        <f t="shared" si="31"/>
        <v/>
      </c>
      <c r="AE29" s="13" t="str">
        <f>IF(AD29="","",IF(U29&lt;=135,LOOKUP(U29,概要と通り!$A$24:$A$59,概要と通り!$D$24:$D$59),LOOKUP(U29,概要と通り!$A$63:$A$118,概要と通り!$D$63:$D$118)))</f>
        <v/>
      </c>
      <c r="AF29" s="13" t="str">
        <f t="shared" si="47"/>
        <v/>
      </c>
      <c r="AG29" s="13" t="str">
        <f t="shared" si="3"/>
        <v/>
      </c>
    </row>
    <row r="30" spans="1:33" ht="12" customHeight="1">
      <c r="A30" s="71"/>
      <c r="B30" s="71"/>
      <c r="C30" s="91"/>
      <c r="D30" s="151"/>
      <c r="E30" s="64" t="str">
        <f>IF(D30="","",IF(D30&lt;=35,LOOKUP(D30,概要と通り!$G$24:$G$59,概要と通り!$H$24:$H$59),LOOKUP(D30,概要と通り!$G$63:$G$118,概要と通り!$H$63:$H$118)))</f>
        <v/>
      </c>
      <c r="F30" s="151"/>
      <c r="G30" s="152"/>
      <c r="H30" s="64" t="str">
        <f>IF(D30="","","×")</f>
        <v/>
      </c>
      <c r="I30" s="153"/>
      <c r="J30" s="64" t="str">
        <f>IF(D30="","","×")</f>
        <v/>
      </c>
      <c r="K30" s="154"/>
      <c r="L30" s="64" t="str">
        <f>IF(D30="","","=")</f>
        <v/>
      </c>
      <c r="M30" s="80" t="str">
        <f t="shared" si="30"/>
        <v/>
      </c>
      <c r="N30" s="13" t="str">
        <f>IF(M30="","",IF(M30&lt;=35,LOOKUP(D30,概要と通り!$G$24:$G$59,概要と通り!$J$24:$J$59),LOOKUP(D30,概要と通り!$G$63:$G$118,概要と通り!$J$63:$J$118)))</f>
        <v/>
      </c>
      <c r="O30" s="13" t="str">
        <f>IF(M30="","",M30*N30)</f>
        <v/>
      </c>
      <c r="P30" s="13" t="str">
        <f t="shared" si="1"/>
        <v/>
      </c>
      <c r="R30" s="71"/>
      <c r="S30" s="71"/>
      <c r="T30" s="91"/>
      <c r="U30" s="151"/>
      <c r="V30" s="64" t="str">
        <f>IF(U30="","",IF(U30&lt;=135,LOOKUP(U30,概要と通り!$A$24:$A$59,概要と通り!$B$24:$B$59),LOOKUP(U30,概要と通り!$A$63:$A$118,概要と通り!$B$63:$B$118)))</f>
        <v/>
      </c>
      <c r="W30" s="151"/>
      <c r="X30" s="152"/>
      <c r="Y30" s="64" t="str">
        <f>IF(U30="","","×")</f>
        <v/>
      </c>
      <c r="Z30" s="153"/>
      <c r="AA30" s="64" t="str">
        <f>IF(U30="","","×")</f>
        <v/>
      </c>
      <c r="AB30" s="155"/>
      <c r="AC30" s="63" t="str">
        <f>IF(U30="","","=")</f>
        <v/>
      </c>
      <c r="AD30" s="80" t="str">
        <f t="shared" si="31"/>
        <v/>
      </c>
      <c r="AE30" s="13" t="str">
        <f>IF(AD30="","",IF(U30&lt;=135,LOOKUP(U30,概要と通り!$A$24:$A$59,概要と通り!$D$24:$D$59),LOOKUP(U30,概要と通り!$A$63:$A$118,概要と通り!$D$63:$D$118)))</f>
        <v/>
      </c>
      <c r="AF30" s="13" t="str">
        <f>IF(AD30="","",AD30*AE30)</f>
        <v/>
      </c>
      <c r="AG30" s="13" t="str">
        <f t="shared" si="3"/>
        <v/>
      </c>
    </row>
    <row r="31" spans="1:33" ht="12" customHeight="1">
      <c r="A31" s="71"/>
      <c r="B31" s="71"/>
      <c r="C31" s="91"/>
      <c r="D31" s="151"/>
      <c r="E31" s="64" t="str">
        <f>IF(D31="","",IF(D31&lt;=35,LOOKUP(D31,概要と通り!$G$24:$G$59,概要と通り!$H$24:$H$59),LOOKUP(D31,概要と通り!$G$63:$G$118,概要と通り!$H$63:$H$118)))</f>
        <v/>
      </c>
      <c r="F31" s="151"/>
      <c r="G31" s="152"/>
      <c r="H31" s="64" t="str">
        <f t="shared" ref="H31:H37" si="48">IF(D31="","","×")</f>
        <v/>
      </c>
      <c r="I31" s="153"/>
      <c r="J31" s="64" t="str">
        <f t="shared" ref="J31:J37" si="49">IF(D31="","","×")</f>
        <v/>
      </c>
      <c r="K31" s="154"/>
      <c r="L31" s="64" t="str">
        <f t="shared" ref="L31:L37" si="50">IF(D31="","","=")</f>
        <v/>
      </c>
      <c r="M31" s="80" t="str">
        <f t="shared" si="30"/>
        <v/>
      </c>
      <c r="N31" s="13" t="str">
        <f>IF(M31="","",IF(M31&lt;=35,LOOKUP(D31,概要と通り!$G$24:$G$59,概要と通り!$J$24:$J$59),LOOKUP(D31,概要と通り!$G$63:$G$118,概要と通り!$J$63:$J$118)))</f>
        <v/>
      </c>
      <c r="O31" s="13" t="str">
        <f t="shared" ref="O31:O37" si="51">IF(M31="","",M31*N31)</f>
        <v/>
      </c>
      <c r="P31" s="13" t="str">
        <f t="shared" si="1"/>
        <v/>
      </c>
      <c r="R31" s="71"/>
      <c r="S31" s="71"/>
      <c r="T31" s="91"/>
      <c r="U31" s="151"/>
      <c r="V31" s="64" t="str">
        <f>IF(U31="","",IF(U31&lt;=135,LOOKUP(U31,概要と通り!$A$24:$A$59,概要と通り!$B$24:$B$59),LOOKUP(U31,概要と通り!$A$63:$A$118,概要と通り!$B$63:$B$118)))</f>
        <v/>
      </c>
      <c r="W31" s="151"/>
      <c r="X31" s="152"/>
      <c r="Y31" s="64" t="str">
        <f t="shared" ref="Y31:Y37" si="52">IF(U31="","","×")</f>
        <v/>
      </c>
      <c r="Z31" s="153"/>
      <c r="AA31" s="64" t="str">
        <f t="shared" ref="AA31:AA37" si="53">IF(U31="","","×")</f>
        <v/>
      </c>
      <c r="AB31" s="155"/>
      <c r="AC31" s="63" t="str">
        <f t="shared" ref="AC31:AC37" si="54">IF(U31="","","=")</f>
        <v/>
      </c>
      <c r="AD31" s="80" t="str">
        <f t="shared" si="31"/>
        <v/>
      </c>
      <c r="AE31" s="13" t="str">
        <f>IF(AD31="","",IF(U31&lt;=135,LOOKUP(U31,概要と通り!$A$24:$A$59,概要と通り!$D$24:$D$59),LOOKUP(U31,概要と通り!$A$63:$A$118,概要と通り!$D$63:$D$118)))</f>
        <v/>
      </c>
      <c r="AF31" s="13" t="str">
        <f t="shared" ref="AF31:AF37" si="55">IF(AD31="","",AD31*AE31)</f>
        <v/>
      </c>
      <c r="AG31" s="13" t="str">
        <f t="shared" si="3"/>
        <v/>
      </c>
    </row>
    <row r="32" spans="1:33" ht="12" customHeight="1">
      <c r="A32" s="71"/>
      <c r="B32" s="71"/>
      <c r="C32" s="91"/>
      <c r="D32" s="151"/>
      <c r="E32" s="64" t="str">
        <f>IF(D32="","",IF(D32&lt;=35,LOOKUP(D32,概要と通り!$G$24:$G$59,概要と通り!$H$24:$H$59),LOOKUP(D32,概要と通り!$G$63:$G$118,概要と通り!$H$63:$H$118)))</f>
        <v/>
      </c>
      <c r="F32" s="151"/>
      <c r="G32" s="152"/>
      <c r="H32" s="64" t="str">
        <f t="shared" si="48"/>
        <v/>
      </c>
      <c r="I32" s="153"/>
      <c r="J32" s="64" t="str">
        <f t="shared" si="49"/>
        <v/>
      </c>
      <c r="K32" s="154"/>
      <c r="L32" s="64" t="str">
        <f t="shared" si="50"/>
        <v/>
      </c>
      <c r="M32" s="80" t="str">
        <f t="shared" si="30"/>
        <v/>
      </c>
      <c r="N32" s="13" t="str">
        <f>IF(M32="","",IF(M32&lt;=35,LOOKUP(D32,概要と通り!$G$24:$G$59,概要と通り!$J$24:$J$59),LOOKUP(D32,概要と通り!$G$63:$G$118,概要と通り!$J$63:$J$118)))</f>
        <v/>
      </c>
      <c r="O32" s="13" t="str">
        <f t="shared" si="51"/>
        <v/>
      </c>
      <c r="P32" s="13" t="str">
        <f t="shared" si="1"/>
        <v/>
      </c>
      <c r="R32" s="71"/>
      <c r="S32" s="71"/>
      <c r="T32" s="91"/>
      <c r="U32" s="151"/>
      <c r="V32" s="64" t="str">
        <f>IF(U32="","",IF(U32&lt;=135,LOOKUP(U32,概要と通り!$A$24:$A$59,概要と通り!$B$24:$B$59),LOOKUP(U32,概要と通り!$A$63:$A$118,概要と通り!$B$63:$B$118)))</f>
        <v/>
      </c>
      <c r="W32" s="151"/>
      <c r="X32" s="152"/>
      <c r="Y32" s="64" t="str">
        <f t="shared" si="52"/>
        <v/>
      </c>
      <c r="Z32" s="153"/>
      <c r="AA32" s="64" t="str">
        <f t="shared" si="53"/>
        <v/>
      </c>
      <c r="AB32" s="155"/>
      <c r="AC32" s="63" t="str">
        <f t="shared" si="54"/>
        <v/>
      </c>
      <c r="AD32" s="80" t="str">
        <f t="shared" si="31"/>
        <v/>
      </c>
      <c r="AE32" s="13" t="str">
        <f>IF(AD32="","",IF(U32&lt;=135,LOOKUP(U32,概要と通り!$A$24:$A$59,概要と通り!$D$24:$D$59),LOOKUP(U32,概要と通り!$A$63:$A$118,概要と通り!$D$63:$D$118)))</f>
        <v/>
      </c>
      <c r="AF32" s="13" t="str">
        <f t="shared" si="55"/>
        <v/>
      </c>
      <c r="AG32" s="13" t="str">
        <f t="shared" si="3"/>
        <v/>
      </c>
    </row>
    <row r="33" spans="1:33" ht="12" customHeight="1">
      <c r="A33" s="71"/>
      <c r="B33" s="71"/>
      <c r="C33" s="91"/>
      <c r="D33" s="151"/>
      <c r="E33" s="64" t="str">
        <f>IF(D33="","",IF(D33&lt;=35,LOOKUP(D33,概要と通り!$G$24:$G$59,概要と通り!$H$24:$H$59),LOOKUP(D33,概要と通り!$G$63:$G$118,概要と通り!$H$63:$H$118)))</f>
        <v/>
      </c>
      <c r="F33" s="151"/>
      <c r="G33" s="152"/>
      <c r="H33" s="64" t="str">
        <f t="shared" si="48"/>
        <v/>
      </c>
      <c r="I33" s="153"/>
      <c r="J33" s="64" t="str">
        <f t="shared" si="49"/>
        <v/>
      </c>
      <c r="K33" s="154"/>
      <c r="L33" s="64" t="str">
        <f t="shared" si="50"/>
        <v/>
      </c>
      <c r="M33" s="80" t="str">
        <f t="shared" si="30"/>
        <v/>
      </c>
      <c r="N33" s="13" t="str">
        <f>IF(M33="","",IF(M33&lt;=35,LOOKUP(D33,概要と通り!$G$24:$G$59,概要と通り!$J$24:$J$59),LOOKUP(D33,概要と通り!$G$63:$G$118,概要と通り!$J$63:$J$118)))</f>
        <v/>
      </c>
      <c r="O33" s="13" t="str">
        <f t="shared" si="51"/>
        <v/>
      </c>
      <c r="P33" s="13" t="str">
        <f t="shared" si="1"/>
        <v/>
      </c>
      <c r="R33" s="71"/>
      <c r="S33" s="71"/>
      <c r="T33" s="91"/>
      <c r="U33" s="151"/>
      <c r="V33" s="64" t="str">
        <f>IF(U33="","",IF(U33&lt;=135,LOOKUP(U33,概要と通り!$A$24:$A$59,概要と通り!$B$24:$B$59),LOOKUP(U33,概要と通り!$A$63:$A$118,概要と通り!$B$63:$B$118)))</f>
        <v/>
      </c>
      <c r="W33" s="151"/>
      <c r="X33" s="152"/>
      <c r="Y33" s="64" t="str">
        <f t="shared" si="52"/>
        <v/>
      </c>
      <c r="Z33" s="153"/>
      <c r="AA33" s="64" t="str">
        <f t="shared" si="53"/>
        <v/>
      </c>
      <c r="AB33" s="155"/>
      <c r="AC33" s="63" t="str">
        <f t="shared" si="54"/>
        <v/>
      </c>
      <c r="AD33" s="80" t="str">
        <f t="shared" si="31"/>
        <v/>
      </c>
      <c r="AE33" s="13" t="str">
        <f>IF(AD33="","",IF(U33&lt;=135,LOOKUP(U33,概要と通り!$A$24:$A$59,概要と通り!$D$24:$D$59),LOOKUP(U33,概要と通り!$A$63:$A$118,概要と通り!$D$63:$D$118)))</f>
        <v/>
      </c>
      <c r="AF33" s="13" t="str">
        <f t="shared" si="55"/>
        <v/>
      </c>
      <c r="AG33" s="13" t="str">
        <f t="shared" si="3"/>
        <v/>
      </c>
    </row>
    <row r="34" spans="1:33" ht="12" customHeight="1">
      <c r="A34" s="71"/>
      <c r="B34" s="71"/>
      <c r="C34" s="91"/>
      <c r="D34" s="151"/>
      <c r="E34" s="64" t="str">
        <f>IF(D34="","",IF(D34&lt;=35,LOOKUP(D34,概要と通り!$G$24:$G$59,概要と通り!$H$24:$H$59),LOOKUP(D34,概要と通り!$G$63:$G$118,概要と通り!$H$63:$H$118)))</f>
        <v/>
      </c>
      <c r="F34" s="151"/>
      <c r="G34" s="152"/>
      <c r="H34" s="64" t="str">
        <f t="shared" si="48"/>
        <v/>
      </c>
      <c r="I34" s="153"/>
      <c r="J34" s="64" t="str">
        <f t="shared" si="49"/>
        <v/>
      </c>
      <c r="K34" s="154"/>
      <c r="L34" s="64" t="str">
        <f t="shared" si="50"/>
        <v/>
      </c>
      <c r="M34" s="80" t="str">
        <f t="shared" ref="M34:M97" si="56">IF(K34="","",IF(0.0001&gt;ABS(G34*I34*K34/1000),0,ABS(G34*I34*K34/1000)))</f>
        <v/>
      </c>
      <c r="N34" s="13" t="str">
        <f>IF(M34="","",IF(M34&lt;=35,LOOKUP(D34,概要と通り!$G$24:$G$59,概要と通り!$J$24:$J$59),LOOKUP(D34,概要と通り!$G$63:$G$118,概要と通り!$J$63:$J$118)))</f>
        <v/>
      </c>
      <c r="O34" s="13" t="str">
        <f t="shared" si="51"/>
        <v/>
      </c>
      <c r="P34" s="13" t="str">
        <f t="shared" si="1"/>
        <v/>
      </c>
      <c r="R34" s="71"/>
      <c r="S34" s="71"/>
      <c r="T34" s="91"/>
      <c r="U34" s="151"/>
      <c r="V34" s="64" t="str">
        <f>IF(U34="","",IF(U34&lt;=135,LOOKUP(U34,概要と通り!$A$24:$A$59,概要と通り!$B$24:$B$59),LOOKUP(U34,概要と通り!$A$63:$A$118,概要と通り!$B$63:$B$118)))</f>
        <v/>
      </c>
      <c r="W34" s="151"/>
      <c r="X34" s="152"/>
      <c r="Y34" s="64" t="str">
        <f t="shared" si="52"/>
        <v/>
      </c>
      <c r="Z34" s="153"/>
      <c r="AA34" s="64" t="str">
        <f t="shared" si="53"/>
        <v/>
      </c>
      <c r="AB34" s="155"/>
      <c r="AC34" s="63" t="str">
        <f t="shared" si="54"/>
        <v/>
      </c>
      <c r="AD34" s="80" t="str">
        <f t="shared" ref="AD34:AD97" si="57">IF(AB34="","",IF(0.0001&gt;ABS(X34*Z34*AB34/1000),0,ABS(X34*Z34*AB34/1000)))</f>
        <v/>
      </c>
      <c r="AE34" s="13" t="str">
        <f>IF(AD34="","",IF(U34&lt;=135,LOOKUP(U34,概要と通り!$A$24:$A$59,概要と通り!$D$24:$D$59),LOOKUP(U34,概要と通り!$A$63:$A$118,概要と通り!$D$63:$D$118)))</f>
        <v/>
      </c>
      <c r="AF34" s="13" t="str">
        <f t="shared" si="55"/>
        <v/>
      </c>
      <c r="AG34" s="13" t="str">
        <f t="shared" si="3"/>
        <v/>
      </c>
    </row>
    <row r="35" spans="1:33" ht="12" customHeight="1">
      <c r="A35" s="71"/>
      <c r="B35" s="71"/>
      <c r="C35" s="91"/>
      <c r="D35" s="151"/>
      <c r="E35" s="64" t="str">
        <f>IF(D35="","",IF(D35&lt;=35,LOOKUP(D35,概要と通り!$G$24:$G$59,概要と通り!$H$24:$H$59),LOOKUP(D35,概要と通り!$G$63:$G$118,概要と通り!$H$63:$H$118)))</f>
        <v/>
      </c>
      <c r="F35" s="151"/>
      <c r="G35" s="152"/>
      <c r="H35" s="64" t="str">
        <f t="shared" si="48"/>
        <v/>
      </c>
      <c r="I35" s="153"/>
      <c r="J35" s="64" t="str">
        <f t="shared" si="49"/>
        <v/>
      </c>
      <c r="K35" s="154"/>
      <c r="L35" s="64" t="str">
        <f t="shared" si="50"/>
        <v/>
      </c>
      <c r="M35" s="80" t="str">
        <f t="shared" si="56"/>
        <v/>
      </c>
      <c r="N35" s="13" t="str">
        <f>IF(M35="","",IF(M35&lt;=35,LOOKUP(D35,概要と通り!$G$24:$G$59,概要と通り!$J$24:$J$59),LOOKUP(D35,概要と通り!$G$63:$G$118,概要と通り!$J$63:$J$118)))</f>
        <v/>
      </c>
      <c r="O35" s="13" t="str">
        <f t="shared" si="51"/>
        <v/>
      </c>
      <c r="P35" s="13" t="str">
        <f t="shared" si="1"/>
        <v/>
      </c>
      <c r="R35" s="71"/>
      <c r="S35" s="71"/>
      <c r="T35" s="91"/>
      <c r="U35" s="151"/>
      <c r="V35" s="64" t="str">
        <f>IF(U35="","",IF(U35&lt;=135,LOOKUP(U35,概要と通り!$A$24:$A$59,概要と通り!$B$24:$B$59),LOOKUP(U35,概要と通り!$A$63:$A$118,概要と通り!$B$63:$B$118)))</f>
        <v/>
      </c>
      <c r="W35" s="151"/>
      <c r="X35" s="152"/>
      <c r="Y35" s="64" t="str">
        <f t="shared" si="52"/>
        <v/>
      </c>
      <c r="Z35" s="153"/>
      <c r="AA35" s="64" t="str">
        <f t="shared" si="53"/>
        <v/>
      </c>
      <c r="AB35" s="155"/>
      <c r="AC35" s="63" t="str">
        <f t="shared" si="54"/>
        <v/>
      </c>
      <c r="AD35" s="80" t="str">
        <f t="shared" si="57"/>
        <v/>
      </c>
      <c r="AE35" s="13" t="str">
        <f>IF(AD35="","",IF(U35&lt;=135,LOOKUP(U35,概要と通り!$A$24:$A$59,概要と通り!$D$24:$D$59),LOOKUP(U35,概要と通り!$A$63:$A$118,概要と通り!$D$63:$D$118)))</f>
        <v/>
      </c>
      <c r="AF35" s="13" t="str">
        <f t="shared" si="55"/>
        <v/>
      </c>
      <c r="AG35" s="13" t="str">
        <f t="shared" si="3"/>
        <v/>
      </c>
    </row>
    <row r="36" spans="1:33" ht="12" customHeight="1">
      <c r="A36" s="71"/>
      <c r="B36" s="71"/>
      <c r="C36" s="91"/>
      <c r="D36" s="151"/>
      <c r="E36" s="64" t="str">
        <f>IF(D36="","",IF(D36&lt;=35,LOOKUP(D36,概要と通り!$G$24:$G$59,概要と通り!$H$24:$H$59),LOOKUP(D36,概要と通り!$G$63:$G$118,概要と通り!$H$63:$H$118)))</f>
        <v/>
      </c>
      <c r="F36" s="151"/>
      <c r="G36" s="152"/>
      <c r="H36" s="64" t="str">
        <f t="shared" si="48"/>
        <v/>
      </c>
      <c r="I36" s="153"/>
      <c r="J36" s="64" t="str">
        <f t="shared" si="49"/>
        <v/>
      </c>
      <c r="K36" s="154"/>
      <c r="L36" s="64" t="str">
        <f t="shared" si="50"/>
        <v/>
      </c>
      <c r="M36" s="80" t="str">
        <f t="shared" si="56"/>
        <v/>
      </c>
      <c r="N36" s="13" t="str">
        <f>IF(M36="","",IF(M36&lt;=35,LOOKUP(D36,概要と通り!$G$24:$G$59,概要と通り!$J$24:$J$59),LOOKUP(D36,概要と通り!$G$63:$G$118,概要と通り!$J$63:$J$118)))</f>
        <v/>
      </c>
      <c r="O36" s="13" t="str">
        <f t="shared" si="51"/>
        <v/>
      </c>
      <c r="P36" s="13" t="str">
        <f t="shared" si="1"/>
        <v/>
      </c>
      <c r="R36" s="71"/>
      <c r="S36" s="71"/>
      <c r="T36" s="91"/>
      <c r="U36" s="151"/>
      <c r="V36" s="64" t="str">
        <f>IF(U36="","",IF(U36&lt;=135,LOOKUP(U36,概要と通り!$A$24:$A$59,概要と通り!$B$24:$B$59),LOOKUP(U36,概要と通り!$A$63:$A$118,概要と通り!$B$63:$B$118)))</f>
        <v/>
      </c>
      <c r="W36" s="151"/>
      <c r="X36" s="152"/>
      <c r="Y36" s="64" t="str">
        <f t="shared" si="52"/>
        <v/>
      </c>
      <c r="Z36" s="153"/>
      <c r="AA36" s="64" t="str">
        <f t="shared" si="53"/>
        <v/>
      </c>
      <c r="AB36" s="155"/>
      <c r="AC36" s="63" t="str">
        <f t="shared" si="54"/>
        <v/>
      </c>
      <c r="AD36" s="80" t="str">
        <f t="shared" si="57"/>
        <v/>
      </c>
      <c r="AE36" s="13" t="str">
        <f>IF(AD36="","",IF(U36&lt;=135,LOOKUP(U36,概要と通り!$A$24:$A$59,概要と通り!$D$24:$D$59),LOOKUP(U36,概要と通り!$A$63:$A$118,概要と通り!$D$63:$D$118)))</f>
        <v/>
      </c>
      <c r="AF36" s="13" t="str">
        <f t="shared" si="55"/>
        <v/>
      </c>
      <c r="AG36" s="13" t="str">
        <f t="shared" si="3"/>
        <v/>
      </c>
    </row>
    <row r="37" spans="1:33" ht="12" customHeight="1">
      <c r="A37" s="71"/>
      <c r="B37" s="71"/>
      <c r="C37" s="91"/>
      <c r="D37" s="151"/>
      <c r="E37" s="64" t="str">
        <f>IF(D37="","",IF(D37&lt;=35,LOOKUP(D37,概要と通り!$G$24:$G$59,概要と通り!$H$24:$H$59),LOOKUP(D37,概要と通り!$G$63:$G$118,概要と通り!$H$63:$H$118)))</f>
        <v/>
      </c>
      <c r="F37" s="151"/>
      <c r="G37" s="152"/>
      <c r="H37" s="64" t="str">
        <f t="shared" si="48"/>
        <v/>
      </c>
      <c r="I37" s="153"/>
      <c r="J37" s="64" t="str">
        <f t="shared" si="49"/>
        <v/>
      </c>
      <c r="K37" s="154"/>
      <c r="L37" s="64" t="str">
        <f t="shared" si="50"/>
        <v/>
      </c>
      <c r="M37" s="80" t="str">
        <f t="shared" si="56"/>
        <v/>
      </c>
      <c r="N37" s="13" t="str">
        <f>IF(M37="","",IF(M37&lt;=35,LOOKUP(D37,概要と通り!$G$24:$G$59,概要と通り!$J$24:$J$59),LOOKUP(D37,概要と通り!$G$63:$G$118,概要と通り!$J$63:$J$118)))</f>
        <v/>
      </c>
      <c r="O37" s="13" t="str">
        <f t="shared" si="51"/>
        <v/>
      </c>
      <c r="P37" s="13" t="str">
        <f t="shared" ref="P37:P68" si="58">IF(M37="","",M37*(N37-$P$184)^2)</f>
        <v/>
      </c>
      <c r="R37" s="71"/>
      <c r="S37" s="71"/>
      <c r="T37" s="91"/>
      <c r="U37" s="151"/>
      <c r="V37" s="64" t="str">
        <f>IF(U37="","",IF(U37&lt;=135,LOOKUP(U37,概要と通り!$A$24:$A$59,概要と通り!$B$24:$B$59),LOOKUP(U37,概要と通り!$A$63:$A$118,概要と通り!$B$63:$B$118)))</f>
        <v/>
      </c>
      <c r="W37" s="151"/>
      <c r="X37" s="152"/>
      <c r="Y37" s="64" t="str">
        <f t="shared" si="52"/>
        <v/>
      </c>
      <c r="Z37" s="153"/>
      <c r="AA37" s="64" t="str">
        <f t="shared" si="53"/>
        <v/>
      </c>
      <c r="AB37" s="155"/>
      <c r="AC37" s="63" t="str">
        <f t="shared" si="54"/>
        <v/>
      </c>
      <c r="AD37" s="80" t="str">
        <f t="shared" si="57"/>
        <v/>
      </c>
      <c r="AE37" s="13" t="str">
        <f>IF(AD37="","",IF(U37&lt;=135,LOOKUP(U37,概要と通り!$A$24:$A$59,概要と通り!$D$24:$D$59),LOOKUP(U37,概要と通り!$A$63:$A$118,概要と通り!$D$63:$D$118)))</f>
        <v/>
      </c>
      <c r="AF37" s="13" t="str">
        <f t="shared" si="55"/>
        <v/>
      </c>
      <c r="AG37" s="13" t="str">
        <f t="shared" si="3"/>
        <v/>
      </c>
    </row>
    <row r="38" spans="1:33" ht="12" customHeight="1">
      <c r="A38" s="71"/>
      <c r="B38" s="71"/>
      <c r="C38" s="91"/>
      <c r="D38" s="151"/>
      <c r="E38" s="64" t="str">
        <f>IF(D38="","",IF(D38&lt;=35,LOOKUP(D38,概要と通り!$G$24:$G$59,概要と通り!$H$24:$H$59),LOOKUP(D38,概要と通り!$G$63:$G$118,概要と通り!$H$63:$H$118)))</f>
        <v/>
      </c>
      <c r="F38" s="151"/>
      <c r="G38" s="152"/>
      <c r="H38" s="64" t="str">
        <f>IF(D38="","","×")</f>
        <v/>
      </c>
      <c r="I38" s="153"/>
      <c r="J38" s="64" t="str">
        <f>IF(D38="","","×")</f>
        <v/>
      </c>
      <c r="K38" s="154"/>
      <c r="L38" s="64" t="str">
        <f>IF(D38="","","=")</f>
        <v/>
      </c>
      <c r="M38" s="80" t="str">
        <f t="shared" si="56"/>
        <v/>
      </c>
      <c r="N38" s="13" t="str">
        <f>IF(M38="","",IF(M38&lt;=35,LOOKUP(D38,概要と通り!$G$24:$G$59,概要と通り!$J$24:$J$59),LOOKUP(D38,概要と通り!$G$63:$G$118,概要と通り!$J$63:$J$118)))</f>
        <v/>
      </c>
      <c r="O38" s="13" t="str">
        <f>IF(M38="","",M38*N38)</f>
        <v/>
      </c>
      <c r="P38" s="13" t="str">
        <f t="shared" si="58"/>
        <v/>
      </c>
      <c r="R38" s="71"/>
      <c r="S38" s="71"/>
      <c r="T38" s="91"/>
      <c r="U38" s="151"/>
      <c r="V38" s="64" t="str">
        <f>IF(U38="","",IF(U38&lt;=135,LOOKUP(U38,概要と通り!$A$24:$A$59,概要と通り!$B$24:$B$59),LOOKUP(U38,概要と通り!$A$63:$A$118,概要と通り!$B$63:$B$118)))</f>
        <v/>
      </c>
      <c r="W38" s="151"/>
      <c r="X38" s="152"/>
      <c r="Y38" s="64" t="str">
        <f>IF(U38="","","×")</f>
        <v/>
      </c>
      <c r="Z38" s="153"/>
      <c r="AA38" s="64" t="str">
        <f>IF(U38="","","×")</f>
        <v/>
      </c>
      <c r="AB38" s="155"/>
      <c r="AC38" s="63" t="str">
        <f>IF(U38="","","=")</f>
        <v/>
      </c>
      <c r="AD38" s="80" t="str">
        <f t="shared" si="57"/>
        <v/>
      </c>
      <c r="AE38" s="13" t="str">
        <f>IF(AD38="","",IF(U38&lt;=135,LOOKUP(U38,概要と通り!$A$24:$A$59,概要と通り!$D$24:$D$59),LOOKUP(U38,概要と通り!$A$63:$A$118,概要と通り!$D$63:$D$118)))</f>
        <v/>
      </c>
      <c r="AF38" s="13" t="str">
        <f>IF(AD38="","",AD38*AE38)</f>
        <v/>
      </c>
      <c r="AG38" s="13" t="str">
        <f t="shared" si="3"/>
        <v/>
      </c>
    </row>
    <row r="39" spans="1:33" ht="12" customHeight="1">
      <c r="A39" s="71"/>
      <c r="B39" s="71"/>
      <c r="C39" s="91"/>
      <c r="D39" s="151"/>
      <c r="E39" s="64" t="str">
        <f>IF(D39="","",IF(D39&lt;=35,LOOKUP(D39,概要と通り!$G$24:$G$59,概要と通り!$H$24:$H$59),LOOKUP(D39,概要と通り!$G$63:$G$118,概要と通り!$H$63:$H$118)))</f>
        <v/>
      </c>
      <c r="F39" s="151"/>
      <c r="G39" s="152"/>
      <c r="H39" s="64" t="str">
        <f t="shared" ref="H39:H45" si="59">IF(D39="","","×")</f>
        <v/>
      </c>
      <c r="I39" s="153"/>
      <c r="J39" s="64" t="str">
        <f t="shared" ref="J39:J45" si="60">IF(D39="","","×")</f>
        <v/>
      </c>
      <c r="K39" s="154"/>
      <c r="L39" s="64" t="str">
        <f t="shared" ref="L39:L45" si="61">IF(D39="","","=")</f>
        <v/>
      </c>
      <c r="M39" s="80" t="str">
        <f t="shared" si="56"/>
        <v/>
      </c>
      <c r="N39" s="13" t="str">
        <f>IF(M39="","",IF(M39&lt;=35,LOOKUP(D39,概要と通り!$G$24:$G$59,概要と通り!$J$24:$J$59),LOOKUP(D39,概要と通り!$G$63:$G$118,概要と通り!$J$63:$J$118)))</f>
        <v/>
      </c>
      <c r="O39" s="13" t="str">
        <f t="shared" ref="O39:O45" si="62">IF(M39="","",M39*N39)</f>
        <v/>
      </c>
      <c r="P39" s="13" t="str">
        <f t="shared" si="58"/>
        <v/>
      </c>
      <c r="R39" s="71"/>
      <c r="S39" s="71"/>
      <c r="T39" s="91"/>
      <c r="U39" s="151"/>
      <c r="V39" s="64" t="str">
        <f>IF(U39="","",IF(U39&lt;=135,LOOKUP(U39,概要と通り!$A$24:$A$59,概要と通り!$B$24:$B$59),LOOKUP(U39,概要と通り!$A$63:$A$118,概要と通り!$B$63:$B$118)))</f>
        <v/>
      </c>
      <c r="W39" s="151"/>
      <c r="X39" s="152"/>
      <c r="Y39" s="64" t="str">
        <f t="shared" ref="Y39:Y45" si="63">IF(U39="","","×")</f>
        <v/>
      </c>
      <c r="Z39" s="153"/>
      <c r="AA39" s="64" t="str">
        <f t="shared" ref="AA39:AA45" si="64">IF(U39="","","×")</f>
        <v/>
      </c>
      <c r="AB39" s="155"/>
      <c r="AC39" s="63" t="str">
        <f t="shared" ref="AC39:AC45" si="65">IF(U39="","","=")</f>
        <v/>
      </c>
      <c r="AD39" s="80" t="str">
        <f t="shared" si="57"/>
        <v/>
      </c>
      <c r="AE39" s="13" t="str">
        <f>IF(AD39="","",IF(U39&lt;=135,LOOKUP(U39,概要と通り!$A$24:$A$59,概要と通り!$D$24:$D$59),LOOKUP(U39,概要と通り!$A$63:$A$118,概要と通り!$D$63:$D$118)))</f>
        <v/>
      </c>
      <c r="AF39" s="13" t="str">
        <f t="shared" ref="AF39:AF45" si="66">IF(AD39="","",AD39*AE39)</f>
        <v/>
      </c>
      <c r="AG39" s="13" t="str">
        <f t="shared" si="3"/>
        <v/>
      </c>
    </row>
    <row r="40" spans="1:33" ht="12" customHeight="1">
      <c r="A40" s="71"/>
      <c r="B40" s="71"/>
      <c r="C40" s="91"/>
      <c r="D40" s="151"/>
      <c r="E40" s="64" t="str">
        <f>IF(D40="","",IF(D40&lt;=35,LOOKUP(D40,概要と通り!$G$24:$G$59,概要と通り!$H$24:$H$59),LOOKUP(D40,概要と通り!$G$63:$G$118,概要と通り!$H$63:$H$118)))</f>
        <v/>
      </c>
      <c r="F40" s="151"/>
      <c r="G40" s="152"/>
      <c r="H40" s="64" t="str">
        <f t="shared" si="59"/>
        <v/>
      </c>
      <c r="I40" s="153"/>
      <c r="J40" s="64" t="str">
        <f t="shared" si="60"/>
        <v/>
      </c>
      <c r="K40" s="154"/>
      <c r="L40" s="64" t="str">
        <f t="shared" si="61"/>
        <v/>
      </c>
      <c r="M40" s="80" t="str">
        <f t="shared" si="56"/>
        <v/>
      </c>
      <c r="N40" s="13" t="str">
        <f>IF(M40="","",IF(M40&lt;=35,LOOKUP(D40,概要と通り!$G$24:$G$59,概要と通り!$J$24:$J$59),LOOKUP(D40,概要と通り!$G$63:$G$118,概要と通り!$J$63:$J$118)))</f>
        <v/>
      </c>
      <c r="O40" s="13" t="str">
        <f t="shared" si="62"/>
        <v/>
      </c>
      <c r="P40" s="13" t="str">
        <f t="shared" si="58"/>
        <v/>
      </c>
      <c r="R40" s="71"/>
      <c r="S40" s="71"/>
      <c r="T40" s="91"/>
      <c r="U40" s="151"/>
      <c r="V40" s="64" t="str">
        <f>IF(U40="","",IF(U40&lt;=135,LOOKUP(U40,概要と通り!$A$24:$A$59,概要と通り!$B$24:$B$59),LOOKUP(U40,概要と通り!$A$63:$A$118,概要と通り!$B$63:$B$118)))</f>
        <v/>
      </c>
      <c r="W40" s="151"/>
      <c r="X40" s="152"/>
      <c r="Y40" s="64" t="str">
        <f t="shared" si="63"/>
        <v/>
      </c>
      <c r="Z40" s="153"/>
      <c r="AA40" s="64" t="str">
        <f t="shared" si="64"/>
        <v/>
      </c>
      <c r="AB40" s="155"/>
      <c r="AC40" s="63" t="str">
        <f t="shared" si="65"/>
        <v/>
      </c>
      <c r="AD40" s="80" t="str">
        <f t="shared" si="57"/>
        <v/>
      </c>
      <c r="AE40" s="13" t="str">
        <f>IF(AD40="","",IF(U40&lt;=135,LOOKUP(U40,概要と通り!$A$24:$A$59,概要と通り!$D$24:$D$59),LOOKUP(U40,概要と通り!$A$63:$A$118,概要と通り!$D$63:$D$118)))</f>
        <v/>
      </c>
      <c r="AF40" s="13" t="str">
        <f t="shared" si="66"/>
        <v/>
      </c>
      <c r="AG40" s="13" t="str">
        <f t="shared" ref="AG40:AG71" si="67">IF(AD40="","",AD40*(AE40-$AG$191)^2)</f>
        <v/>
      </c>
    </row>
    <row r="41" spans="1:33" ht="12" customHeight="1">
      <c r="A41" s="71"/>
      <c r="B41" s="71"/>
      <c r="C41" s="91"/>
      <c r="D41" s="151"/>
      <c r="E41" s="64" t="str">
        <f>IF(D41="","",IF(D41&lt;=35,LOOKUP(D41,概要と通り!$G$24:$G$59,概要と通り!$H$24:$H$59),LOOKUP(D41,概要と通り!$G$63:$G$118,概要と通り!$H$63:$H$118)))</f>
        <v/>
      </c>
      <c r="F41" s="151"/>
      <c r="G41" s="152"/>
      <c r="H41" s="64" t="str">
        <f t="shared" si="59"/>
        <v/>
      </c>
      <c r="I41" s="153"/>
      <c r="J41" s="64" t="str">
        <f t="shared" si="60"/>
        <v/>
      </c>
      <c r="K41" s="154"/>
      <c r="L41" s="64" t="str">
        <f t="shared" si="61"/>
        <v/>
      </c>
      <c r="M41" s="80" t="str">
        <f t="shared" si="56"/>
        <v/>
      </c>
      <c r="N41" s="13" t="str">
        <f>IF(M41="","",IF(M41&lt;=35,LOOKUP(D41,概要と通り!$G$24:$G$59,概要と通り!$J$24:$J$59),LOOKUP(D41,概要と通り!$G$63:$G$118,概要と通り!$J$63:$J$118)))</f>
        <v/>
      </c>
      <c r="O41" s="13" t="str">
        <f t="shared" si="62"/>
        <v/>
      </c>
      <c r="P41" s="13" t="str">
        <f t="shared" si="58"/>
        <v/>
      </c>
      <c r="R41" s="71"/>
      <c r="S41" s="71"/>
      <c r="T41" s="91"/>
      <c r="U41" s="151"/>
      <c r="V41" s="64" t="str">
        <f>IF(U41="","",IF(U41&lt;=135,LOOKUP(U41,概要と通り!$A$24:$A$59,概要と通り!$B$24:$B$59),LOOKUP(U41,概要と通り!$A$63:$A$118,概要と通り!$B$63:$B$118)))</f>
        <v/>
      </c>
      <c r="W41" s="151"/>
      <c r="X41" s="152"/>
      <c r="Y41" s="64" t="str">
        <f t="shared" si="63"/>
        <v/>
      </c>
      <c r="Z41" s="153"/>
      <c r="AA41" s="64" t="str">
        <f t="shared" si="64"/>
        <v/>
      </c>
      <c r="AB41" s="155"/>
      <c r="AC41" s="63" t="str">
        <f t="shared" si="65"/>
        <v/>
      </c>
      <c r="AD41" s="80" t="str">
        <f t="shared" si="57"/>
        <v/>
      </c>
      <c r="AE41" s="13" t="str">
        <f>IF(AD41="","",IF(U41&lt;=135,LOOKUP(U41,概要と通り!$A$24:$A$59,概要と通り!$D$24:$D$59),LOOKUP(U41,概要と通り!$A$63:$A$118,概要と通り!$D$63:$D$118)))</f>
        <v/>
      </c>
      <c r="AF41" s="13" t="str">
        <f t="shared" si="66"/>
        <v/>
      </c>
      <c r="AG41" s="13" t="str">
        <f t="shared" si="67"/>
        <v/>
      </c>
    </row>
    <row r="42" spans="1:33" ht="12" customHeight="1">
      <c r="A42" s="71"/>
      <c r="B42" s="71"/>
      <c r="C42" s="91"/>
      <c r="D42" s="151"/>
      <c r="E42" s="64" t="str">
        <f>IF(D42="","",IF(D42&lt;=35,LOOKUP(D42,概要と通り!$G$24:$G$59,概要と通り!$H$24:$H$59),LOOKUP(D42,概要と通り!$G$63:$G$118,概要と通り!$H$63:$H$118)))</f>
        <v/>
      </c>
      <c r="F42" s="151"/>
      <c r="G42" s="152"/>
      <c r="H42" s="64" t="str">
        <f t="shared" si="59"/>
        <v/>
      </c>
      <c r="I42" s="153"/>
      <c r="J42" s="64" t="str">
        <f t="shared" si="60"/>
        <v/>
      </c>
      <c r="K42" s="154"/>
      <c r="L42" s="64" t="str">
        <f t="shared" si="61"/>
        <v/>
      </c>
      <c r="M42" s="80" t="str">
        <f t="shared" si="56"/>
        <v/>
      </c>
      <c r="N42" s="13" t="str">
        <f>IF(M42="","",IF(M42&lt;=35,LOOKUP(D42,概要と通り!$G$24:$G$59,概要と通り!$J$24:$J$59),LOOKUP(D42,概要と通り!$G$63:$G$118,概要と通り!$J$63:$J$118)))</f>
        <v/>
      </c>
      <c r="O42" s="13" t="str">
        <f t="shared" si="62"/>
        <v/>
      </c>
      <c r="P42" s="13" t="str">
        <f t="shared" si="58"/>
        <v/>
      </c>
      <c r="R42" s="71"/>
      <c r="S42" s="71"/>
      <c r="T42" s="91"/>
      <c r="U42" s="151"/>
      <c r="V42" s="64" t="str">
        <f>IF(U42="","",IF(U42&lt;=135,LOOKUP(U42,概要と通り!$A$24:$A$59,概要と通り!$B$24:$B$59),LOOKUP(U42,概要と通り!$A$63:$A$118,概要と通り!$B$63:$B$118)))</f>
        <v/>
      </c>
      <c r="W42" s="151"/>
      <c r="X42" s="152"/>
      <c r="Y42" s="64" t="str">
        <f t="shared" si="63"/>
        <v/>
      </c>
      <c r="Z42" s="153"/>
      <c r="AA42" s="64" t="str">
        <f t="shared" si="64"/>
        <v/>
      </c>
      <c r="AB42" s="155"/>
      <c r="AC42" s="63" t="str">
        <f t="shared" si="65"/>
        <v/>
      </c>
      <c r="AD42" s="80" t="str">
        <f t="shared" si="57"/>
        <v/>
      </c>
      <c r="AE42" s="13" t="str">
        <f>IF(AD42="","",IF(U42&lt;=135,LOOKUP(U42,概要と通り!$A$24:$A$59,概要と通り!$D$24:$D$59),LOOKUP(U42,概要と通り!$A$63:$A$118,概要と通り!$D$63:$D$118)))</f>
        <v/>
      </c>
      <c r="AF42" s="13" t="str">
        <f t="shared" si="66"/>
        <v/>
      </c>
      <c r="AG42" s="13" t="str">
        <f t="shared" si="67"/>
        <v/>
      </c>
    </row>
    <row r="43" spans="1:33" ht="12" customHeight="1">
      <c r="A43" s="71"/>
      <c r="B43" s="71"/>
      <c r="C43" s="91"/>
      <c r="D43" s="151"/>
      <c r="E43" s="64" t="str">
        <f>IF(D43="","",IF(D43&lt;=35,LOOKUP(D43,概要と通り!$G$24:$G$59,概要と通り!$H$24:$H$59),LOOKUP(D43,概要と通り!$G$63:$G$118,概要と通り!$H$63:$H$118)))</f>
        <v/>
      </c>
      <c r="F43" s="151"/>
      <c r="G43" s="152"/>
      <c r="H43" s="64" t="str">
        <f t="shared" si="59"/>
        <v/>
      </c>
      <c r="I43" s="153"/>
      <c r="J43" s="64" t="str">
        <f t="shared" si="60"/>
        <v/>
      </c>
      <c r="K43" s="154"/>
      <c r="L43" s="64" t="str">
        <f t="shared" si="61"/>
        <v/>
      </c>
      <c r="M43" s="80" t="str">
        <f t="shared" si="56"/>
        <v/>
      </c>
      <c r="N43" s="13" t="str">
        <f>IF(M43="","",IF(M43&lt;=35,LOOKUP(D43,概要と通り!$G$24:$G$59,概要と通り!$J$24:$J$59),LOOKUP(D43,概要と通り!$G$63:$G$118,概要と通り!$J$63:$J$118)))</f>
        <v/>
      </c>
      <c r="O43" s="13" t="str">
        <f t="shared" si="62"/>
        <v/>
      </c>
      <c r="P43" s="13" t="str">
        <f t="shared" si="58"/>
        <v/>
      </c>
      <c r="R43" s="71"/>
      <c r="S43" s="71"/>
      <c r="T43" s="91"/>
      <c r="U43" s="151"/>
      <c r="V43" s="64" t="str">
        <f>IF(U43="","",IF(U43&lt;=135,LOOKUP(U43,概要と通り!$A$24:$A$59,概要と通り!$B$24:$B$59),LOOKUP(U43,概要と通り!$A$63:$A$118,概要と通り!$B$63:$B$118)))</f>
        <v/>
      </c>
      <c r="W43" s="151"/>
      <c r="X43" s="152"/>
      <c r="Y43" s="64" t="str">
        <f t="shared" si="63"/>
        <v/>
      </c>
      <c r="Z43" s="153"/>
      <c r="AA43" s="64" t="str">
        <f t="shared" si="64"/>
        <v/>
      </c>
      <c r="AB43" s="155"/>
      <c r="AC43" s="63" t="str">
        <f t="shared" si="65"/>
        <v/>
      </c>
      <c r="AD43" s="80" t="str">
        <f t="shared" si="57"/>
        <v/>
      </c>
      <c r="AE43" s="13" t="str">
        <f>IF(AD43="","",IF(U43&lt;=135,LOOKUP(U43,概要と通り!$A$24:$A$59,概要と通り!$D$24:$D$59),LOOKUP(U43,概要と通り!$A$63:$A$118,概要と通り!$D$63:$D$118)))</f>
        <v/>
      </c>
      <c r="AF43" s="13" t="str">
        <f t="shared" si="66"/>
        <v/>
      </c>
      <c r="AG43" s="13" t="str">
        <f t="shared" si="67"/>
        <v/>
      </c>
    </row>
    <row r="44" spans="1:33" ht="12" customHeight="1">
      <c r="A44" s="71"/>
      <c r="B44" s="71"/>
      <c r="C44" s="91"/>
      <c r="D44" s="151"/>
      <c r="E44" s="64" t="str">
        <f>IF(D44="","",IF(D44&lt;=35,LOOKUP(D44,概要と通り!$G$24:$G$59,概要と通り!$H$24:$H$59),LOOKUP(D44,概要と通り!$G$63:$G$118,概要と通り!$H$63:$H$118)))</f>
        <v/>
      </c>
      <c r="F44" s="151"/>
      <c r="G44" s="152"/>
      <c r="H44" s="64" t="str">
        <f t="shared" si="59"/>
        <v/>
      </c>
      <c r="I44" s="153"/>
      <c r="J44" s="64" t="str">
        <f t="shared" si="60"/>
        <v/>
      </c>
      <c r="K44" s="154"/>
      <c r="L44" s="64" t="str">
        <f t="shared" si="61"/>
        <v/>
      </c>
      <c r="M44" s="80" t="str">
        <f t="shared" si="56"/>
        <v/>
      </c>
      <c r="N44" s="13" t="str">
        <f>IF(M44="","",IF(M44&lt;=35,LOOKUP(D44,概要と通り!$G$24:$G$59,概要と通り!$J$24:$J$59),LOOKUP(D44,概要と通り!$G$63:$G$118,概要と通り!$J$63:$J$118)))</f>
        <v/>
      </c>
      <c r="O44" s="13" t="str">
        <f t="shared" si="62"/>
        <v/>
      </c>
      <c r="P44" s="13" t="str">
        <f t="shared" si="58"/>
        <v/>
      </c>
      <c r="R44" s="71"/>
      <c r="S44" s="71"/>
      <c r="T44" s="91"/>
      <c r="U44" s="151"/>
      <c r="V44" s="64" t="str">
        <f>IF(U44="","",IF(U44&lt;=135,LOOKUP(U44,概要と通り!$A$24:$A$59,概要と通り!$B$24:$B$59),LOOKUP(U44,概要と通り!$A$63:$A$118,概要と通り!$B$63:$B$118)))</f>
        <v/>
      </c>
      <c r="W44" s="151"/>
      <c r="X44" s="152"/>
      <c r="Y44" s="64" t="str">
        <f t="shared" si="63"/>
        <v/>
      </c>
      <c r="Z44" s="153"/>
      <c r="AA44" s="64" t="str">
        <f t="shared" si="64"/>
        <v/>
      </c>
      <c r="AB44" s="155"/>
      <c r="AC44" s="63" t="str">
        <f t="shared" si="65"/>
        <v/>
      </c>
      <c r="AD44" s="80" t="str">
        <f t="shared" si="57"/>
        <v/>
      </c>
      <c r="AE44" s="13" t="str">
        <f>IF(AD44="","",IF(U44&lt;=135,LOOKUP(U44,概要と通り!$A$24:$A$59,概要と通り!$D$24:$D$59),LOOKUP(U44,概要と通り!$A$63:$A$118,概要と通り!$D$63:$D$118)))</f>
        <v/>
      </c>
      <c r="AF44" s="13" t="str">
        <f t="shared" si="66"/>
        <v/>
      </c>
      <c r="AG44" s="13" t="str">
        <f t="shared" si="67"/>
        <v/>
      </c>
    </row>
    <row r="45" spans="1:33" ht="12" customHeight="1">
      <c r="A45" s="71"/>
      <c r="B45" s="71"/>
      <c r="C45" s="91"/>
      <c r="D45" s="151"/>
      <c r="E45" s="64" t="str">
        <f>IF(D45="","",IF(D45&lt;=35,LOOKUP(D45,概要と通り!$G$24:$G$59,概要と通り!$H$24:$H$59),LOOKUP(D45,概要と通り!$G$63:$G$118,概要と通り!$H$63:$H$118)))</f>
        <v/>
      </c>
      <c r="F45" s="151"/>
      <c r="G45" s="152"/>
      <c r="H45" s="64" t="str">
        <f t="shared" si="59"/>
        <v/>
      </c>
      <c r="I45" s="153"/>
      <c r="J45" s="64" t="str">
        <f t="shared" si="60"/>
        <v/>
      </c>
      <c r="K45" s="154"/>
      <c r="L45" s="64" t="str">
        <f t="shared" si="61"/>
        <v/>
      </c>
      <c r="M45" s="80" t="str">
        <f t="shared" si="56"/>
        <v/>
      </c>
      <c r="N45" s="13" t="str">
        <f>IF(M45="","",IF(M45&lt;=35,LOOKUP(D45,概要と通り!$G$24:$G$59,概要と通り!$J$24:$J$59),LOOKUP(D45,概要と通り!$G$63:$G$118,概要と通り!$J$63:$J$118)))</f>
        <v/>
      </c>
      <c r="O45" s="13" t="str">
        <f t="shared" si="62"/>
        <v/>
      </c>
      <c r="P45" s="13" t="str">
        <f t="shared" si="58"/>
        <v/>
      </c>
      <c r="R45" s="71"/>
      <c r="S45" s="71"/>
      <c r="T45" s="91"/>
      <c r="U45" s="151"/>
      <c r="V45" s="64" t="str">
        <f>IF(U45="","",IF(U45&lt;=135,LOOKUP(U45,概要と通り!$A$24:$A$59,概要と通り!$B$24:$B$59),LOOKUP(U45,概要と通り!$A$63:$A$118,概要と通り!$B$63:$B$118)))</f>
        <v/>
      </c>
      <c r="W45" s="151"/>
      <c r="X45" s="152"/>
      <c r="Y45" s="64" t="str">
        <f t="shared" si="63"/>
        <v/>
      </c>
      <c r="Z45" s="153"/>
      <c r="AA45" s="64" t="str">
        <f t="shared" si="64"/>
        <v/>
      </c>
      <c r="AB45" s="155"/>
      <c r="AC45" s="63" t="str">
        <f t="shared" si="65"/>
        <v/>
      </c>
      <c r="AD45" s="80" t="str">
        <f t="shared" si="57"/>
        <v/>
      </c>
      <c r="AE45" s="13" t="str">
        <f>IF(AD45="","",IF(U45&lt;=135,LOOKUP(U45,概要と通り!$A$24:$A$59,概要と通り!$D$24:$D$59),LOOKUP(U45,概要と通り!$A$63:$A$118,概要と通り!$D$63:$D$118)))</f>
        <v/>
      </c>
      <c r="AF45" s="13" t="str">
        <f t="shared" si="66"/>
        <v/>
      </c>
      <c r="AG45" s="13" t="str">
        <f t="shared" si="67"/>
        <v/>
      </c>
    </row>
    <row r="46" spans="1:33" ht="12" customHeight="1">
      <c r="A46" s="71"/>
      <c r="B46" s="71"/>
      <c r="C46" s="91"/>
      <c r="D46" s="151"/>
      <c r="E46" s="64" t="str">
        <f>IF(D46="","",IF(D46&lt;=35,LOOKUP(D46,概要と通り!$G$24:$G$59,概要と通り!$H$24:$H$59),LOOKUP(D46,概要と通り!$G$63:$G$118,概要と通り!$H$63:$H$118)))</f>
        <v/>
      </c>
      <c r="F46" s="151"/>
      <c r="G46" s="152"/>
      <c r="H46" s="64" t="str">
        <f>IF(D46="","","×")</f>
        <v/>
      </c>
      <c r="I46" s="153"/>
      <c r="J46" s="64" t="str">
        <f>IF(D46="","","×")</f>
        <v/>
      </c>
      <c r="K46" s="154"/>
      <c r="L46" s="64" t="str">
        <f>IF(D46="","","=")</f>
        <v/>
      </c>
      <c r="M46" s="80" t="str">
        <f t="shared" si="56"/>
        <v/>
      </c>
      <c r="N46" s="13" t="str">
        <f>IF(M46="","",IF(M46&lt;=35,LOOKUP(D46,概要と通り!$G$24:$G$59,概要と通り!$J$24:$J$59),LOOKUP(D46,概要と通り!$G$63:$G$118,概要と通り!$J$63:$J$118)))</f>
        <v/>
      </c>
      <c r="O46" s="13" t="str">
        <f>IF(M46="","",M46*N46)</f>
        <v/>
      </c>
      <c r="P46" s="13" t="str">
        <f t="shared" si="58"/>
        <v/>
      </c>
      <c r="R46" s="71"/>
      <c r="S46" s="71"/>
      <c r="T46" s="91"/>
      <c r="U46" s="151"/>
      <c r="V46" s="64" t="str">
        <f>IF(U46="","",IF(U46&lt;=135,LOOKUP(U46,概要と通り!$A$24:$A$59,概要と通り!$B$24:$B$59),LOOKUP(U46,概要と通り!$A$63:$A$118,概要と通り!$B$63:$B$118)))</f>
        <v/>
      </c>
      <c r="W46" s="151"/>
      <c r="X46" s="152"/>
      <c r="Y46" s="64" t="str">
        <f>IF(U46="","","×")</f>
        <v/>
      </c>
      <c r="Z46" s="153"/>
      <c r="AA46" s="64" t="str">
        <f>IF(U46="","","×")</f>
        <v/>
      </c>
      <c r="AB46" s="155"/>
      <c r="AC46" s="63" t="str">
        <f>IF(U46="","","=")</f>
        <v/>
      </c>
      <c r="AD46" s="80" t="str">
        <f t="shared" si="57"/>
        <v/>
      </c>
      <c r="AE46" s="13" t="str">
        <f>IF(AD46="","",IF(U46&lt;=135,LOOKUP(U46,概要と通り!$A$24:$A$59,概要と通り!$D$24:$D$59),LOOKUP(U46,概要と通り!$A$63:$A$118,概要と通り!$D$63:$D$118)))</f>
        <v/>
      </c>
      <c r="AF46" s="13" t="str">
        <f>IF(AD46="","",AD46*AE46)</f>
        <v/>
      </c>
      <c r="AG46" s="13" t="str">
        <f t="shared" si="67"/>
        <v/>
      </c>
    </row>
    <row r="47" spans="1:33" ht="12" customHeight="1">
      <c r="A47" s="71"/>
      <c r="B47" s="71"/>
      <c r="C47" s="91"/>
      <c r="D47" s="151"/>
      <c r="E47" s="64" t="str">
        <f>IF(D47="","",IF(D47&lt;=35,LOOKUP(D47,概要と通り!$G$24:$G$59,概要と通り!$H$24:$H$59),LOOKUP(D47,概要と通り!$G$63:$G$118,概要と通り!$H$63:$H$118)))</f>
        <v/>
      </c>
      <c r="F47" s="151"/>
      <c r="G47" s="152"/>
      <c r="H47" s="64" t="str">
        <f t="shared" ref="H47:H53" si="68">IF(D47="","","×")</f>
        <v/>
      </c>
      <c r="I47" s="153"/>
      <c r="J47" s="64" t="str">
        <f t="shared" ref="J47:J53" si="69">IF(D47="","","×")</f>
        <v/>
      </c>
      <c r="K47" s="154"/>
      <c r="L47" s="64" t="str">
        <f t="shared" ref="L47:L53" si="70">IF(D47="","","=")</f>
        <v/>
      </c>
      <c r="M47" s="80" t="str">
        <f t="shared" si="56"/>
        <v/>
      </c>
      <c r="N47" s="13" t="str">
        <f>IF(M47="","",IF(M47&lt;=35,LOOKUP(D47,概要と通り!$G$24:$G$59,概要と通り!$J$24:$J$59),LOOKUP(D47,概要と通り!$G$63:$G$118,概要と通り!$J$63:$J$118)))</f>
        <v/>
      </c>
      <c r="O47" s="13" t="str">
        <f t="shared" ref="O47:O53" si="71">IF(M47="","",M47*N47)</f>
        <v/>
      </c>
      <c r="P47" s="13" t="str">
        <f t="shared" si="58"/>
        <v/>
      </c>
      <c r="R47" s="71"/>
      <c r="S47" s="71"/>
      <c r="T47" s="91"/>
      <c r="U47" s="151"/>
      <c r="V47" s="64" t="str">
        <f>IF(U47="","",IF(U47&lt;=135,LOOKUP(U47,概要と通り!$A$24:$A$59,概要と通り!$B$24:$B$59),LOOKUP(U47,概要と通り!$A$63:$A$118,概要と通り!$B$63:$B$118)))</f>
        <v/>
      </c>
      <c r="W47" s="151"/>
      <c r="X47" s="152"/>
      <c r="Y47" s="64" t="str">
        <f t="shared" ref="Y47:Y53" si="72">IF(U47="","","×")</f>
        <v/>
      </c>
      <c r="Z47" s="153"/>
      <c r="AA47" s="64" t="str">
        <f t="shared" ref="AA47:AA53" si="73">IF(U47="","","×")</f>
        <v/>
      </c>
      <c r="AB47" s="155"/>
      <c r="AC47" s="63" t="str">
        <f t="shared" ref="AC47:AC53" si="74">IF(U47="","","=")</f>
        <v/>
      </c>
      <c r="AD47" s="80" t="str">
        <f t="shared" si="57"/>
        <v/>
      </c>
      <c r="AE47" s="13" t="str">
        <f>IF(AD47="","",IF(U47&lt;=135,LOOKUP(U47,概要と通り!$A$24:$A$59,概要と通り!$D$24:$D$59),LOOKUP(U47,概要と通り!$A$63:$A$118,概要と通り!$D$63:$D$118)))</f>
        <v/>
      </c>
      <c r="AF47" s="13" t="str">
        <f t="shared" ref="AF47:AF53" si="75">IF(AD47="","",AD47*AE47)</f>
        <v/>
      </c>
      <c r="AG47" s="13" t="str">
        <f t="shared" si="67"/>
        <v/>
      </c>
    </row>
    <row r="48" spans="1:33" ht="12" customHeight="1">
      <c r="A48" s="71"/>
      <c r="B48" s="71"/>
      <c r="C48" s="91"/>
      <c r="D48" s="151"/>
      <c r="E48" s="64" t="str">
        <f>IF(D48="","",IF(D48&lt;=35,LOOKUP(D48,概要と通り!$G$24:$G$59,概要と通り!$H$24:$H$59),LOOKUP(D48,概要と通り!$G$63:$G$118,概要と通り!$H$63:$H$118)))</f>
        <v/>
      </c>
      <c r="F48" s="151"/>
      <c r="G48" s="152"/>
      <c r="H48" s="64" t="str">
        <f t="shared" si="68"/>
        <v/>
      </c>
      <c r="I48" s="153"/>
      <c r="J48" s="64" t="str">
        <f t="shared" si="69"/>
        <v/>
      </c>
      <c r="K48" s="154"/>
      <c r="L48" s="64" t="str">
        <f t="shared" si="70"/>
        <v/>
      </c>
      <c r="M48" s="80" t="str">
        <f t="shared" si="56"/>
        <v/>
      </c>
      <c r="N48" s="13" t="str">
        <f>IF(M48="","",IF(M48&lt;=35,LOOKUP(D48,概要と通り!$G$24:$G$59,概要と通り!$J$24:$J$59),LOOKUP(D48,概要と通り!$G$63:$G$118,概要と通り!$J$63:$J$118)))</f>
        <v/>
      </c>
      <c r="O48" s="13" t="str">
        <f t="shared" si="71"/>
        <v/>
      </c>
      <c r="P48" s="13" t="str">
        <f t="shared" si="58"/>
        <v/>
      </c>
      <c r="R48" s="71"/>
      <c r="S48" s="71"/>
      <c r="T48" s="91"/>
      <c r="U48" s="151"/>
      <c r="V48" s="64" t="str">
        <f>IF(U48="","",IF(U48&lt;=135,LOOKUP(U48,概要と通り!$A$24:$A$59,概要と通り!$B$24:$B$59),LOOKUP(U48,概要と通り!$A$63:$A$118,概要と通り!$B$63:$B$118)))</f>
        <v/>
      </c>
      <c r="W48" s="151"/>
      <c r="X48" s="152"/>
      <c r="Y48" s="64" t="str">
        <f t="shared" si="72"/>
        <v/>
      </c>
      <c r="Z48" s="153"/>
      <c r="AA48" s="64" t="str">
        <f t="shared" si="73"/>
        <v/>
      </c>
      <c r="AB48" s="155"/>
      <c r="AC48" s="63" t="str">
        <f t="shared" si="74"/>
        <v/>
      </c>
      <c r="AD48" s="80" t="str">
        <f t="shared" si="57"/>
        <v/>
      </c>
      <c r="AE48" s="13" t="str">
        <f>IF(AD48="","",IF(U48&lt;=135,LOOKUP(U48,概要と通り!$A$24:$A$59,概要と通り!$D$24:$D$59),LOOKUP(U48,概要と通り!$A$63:$A$118,概要と通り!$D$63:$D$118)))</f>
        <v/>
      </c>
      <c r="AF48" s="13" t="str">
        <f t="shared" si="75"/>
        <v/>
      </c>
      <c r="AG48" s="13" t="str">
        <f t="shared" si="67"/>
        <v/>
      </c>
    </row>
    <row r="49" spans="1:33" ht="12" customHeight="1">
      <c r="A49" s="71"/>
      <c r="B49" s="71"/>
      <c r="C49" s="91"/>
      <c r="D49" s="151"/>
      <c r="E49" s="64" t="str">
        <f>IF(D49="","",IF(D49&lt;=35,LOOKUP(D49,概要と通り!$G$24:$G$59,概要と通り!$H$24:$H$59),LOOKUP(D49,概要と通り!$G$63:$G$118,概要と通り!$H$63:$H$118)))</f>
        <v/>
      </c>
      <c r="F49" s="151"/>
      <c r="G49" s="152"/>
      <c r="H49" s="64" t="str">
        <f t="shared" si="68"/>
        <v/>
      </c>
      <c r="I49" s="153"/>
      <c r="J49" s="64" t="str">
        <f t="shared" si="69"/>
        <v/>
      </c>
      <c r="K49" s="154"/>
      <c r="L49" s="64" t="str">
        <f t="shared" si="70"/>
        <v/>
      </c>
      <c r="M49" s="80" t="str">
        <f t="shared" si="56"/>
        <v/>
      </c>
      <c r="N49" s="13" t="str">
        <f>IF(M49="","",IF(M49&lt;=35,LOOKUP(D49,概要と通り!$G$24:$G$59,概要と通り!$J$24:$J$59),LOOKUP(D49,概要と通り!$G$63:$G$118,概要と通り!$J$63:$J$118)))</f>
        <v/>
      </c>
      <c r="O49" s="13" t="str">
        <f t="shared" si="71"/>
        <v/>
      </c>
      <c r="P49" s="13" t="str">
        <f t="shared" si="58"/>
        <v/>
      </c>
      <c r="R49" s="71"/>
      <c r="S49" s="71"/>
      <c r="T49" s="91"/>
      <c r="U49" s="151"/>
      <c r="V49" s="64" t="str">
        <f>IF(U49="","",IF(U49&lt;=135,LOOKUP(U49,概要と通り!$A$24:$A$59,概要と通り!$B$24:$B$59),LOOKUP(U49,概要と通り!$A$63:$A$118,概要と通り!$B$63:$B$118)))</f>
        <v/>
      </c>
      <c r="W49" s="151"/>
      <c r="X49" s="152"/>
      <c r="Y49" s="64" t="str">
        <f t="shared" si="72"/>
        <v/>
      </c>
      <c r="Z49" s="153"/>
      <c r="AA49" s="64" t="str">
        <f t="shared" si="73"/>
        <v/>
      </c>
      <c r="AB49" s="155"/>
      <c r="AC49" s="63" t="str">
        <f t="shared" si="74"/>
        <v/>
      </c>
      <c r="AD49" s="80" t="str">
        <f t="shared" si="57"/>
        <v/>
      </c>
      <c r="AE49" s="13" t="str">
        <f>IF(AD49="","",IF(U49&lt;=135,LOOKUP(U49,概要と通り!$A$24:$A$59,概要と通り!$D$24:$D$59),LOOKUP(U49,概要と通り!$A$63:$A$118,概要と通り!$D$63:$D$118)))</f>
        <v/>
      </c>
      <c r="AF49" s="13" t="str">
        <f t="shared" si="75"/>
        <v/>
      </c>
      <c r="AG49" s="13" t="str">
        <f t="shared" si="67"/>
        <v/>
      </c>
    </row>
    <row r="50" spans="1:33" ht="12" customHeight="1">
      <c r="A50" s="71"/>
      <c r="B50" s="71"/>
      <c r="C50" s="91"/>
      <c r="D50" s="151"/>
      <c r="E50" s="64" t="str">
        <f>IF(D50="","",IF(D50&lt;=35,LOOKUP(D50,概要と通り!$G$24:$G$59,概要と通り!$H$24:$H$59),LOOKUP(D50,概要と通り!$G$63:$G$118,概要と通り!$H$63:$H$118)))</f>
        <v/>
      </c>
      <c r="F50" s="151"/>
      <c r="G50" s="152"/>
      <c r="H50" s="64" t="str">
        <f t="shared" si="68"/>
        <v/>
      </c>
      <c r="I50" s="153"/>
      <c r="J50" s="64" t="str">
        <f t="shared" si="69"/>
        <v/>
      </c>
      <c r="K50" s="154"/>
      <c r="L50" s="64" t="str">
        <f t="shared" si="70"/>
        <v/>
      </c>
      <c r="M50" s="80" t="str">
        <f t="shared" si="56"/>
        <v/>
      </c>
      <c r="N50" s="13" t="str">
        <f>IF(M50="","",IF(M50&lt;=35,LOOKUP(D50,概要と通り!$G$24:$G$59,概要と通り!$J$24:$J$59),LOOKUP(D50,概要と通り!$G$63:$G$118,概要と通り!$J$63:$J$118)))</f>
        <v/>
      </c>
      <c r="O50" s="13" t="str">
        <f t="shared" si="71"/>
        <v/>
      </c>
      <c r="P50" s="13" t="str">
        <f t="shared" si="58"/>
        <v/>
      </c>
      <c r="R50" s="71"/>
      <c r="S50" s="71"/>
      <c r="T50" s="91"/>
      <c r="U50" s="151"/>
      <c r="V50" s="64" t="str">
        <f>IF(U50="","",IF(U50&lt;=135,LOOKUP(U50,概要と通り!$A$24:$A$59,概要と通り!$B$24:$B$59),LOOKUP(U50,概要と通り!$A$63:$A$118,概要と通り!$B$63:$B$118)))</f>
        <v/>
      </c>
      <c r="W50" s="151"/>
      <c r="X50" s="152"/>
      <c r="Y50" s="64" t="str">
        <f t="shared" si="72"/>
        <v/>
      </c>
      <c r="Z50" s="153"/>
      <c r="AA50" s="64" t="str">
        <f t="shared" si="73"/>
        <v/>
      </c>
      <c r="AB50" s="155"/>
      <c r="AC50" s="63" t="str">
        <f t="shared" si="74"/>
        <v/>
      </c>
      <c r="AD50" s="80" t="str">
        <f t="shared" si="57"/>
        <v/>
      </c>
      <c r="AE50" s="13" t="str">
        <f>IF(AD50="","",IF(U50&lt;=135,LOOKUP(U50,概要と通り!$A$24:$A$59,概要と通り!$D$24:$D$59),LOOKUP(U50,概要と通り!$A$63:$A$118,概要と通り!$D$63:$D$118)))</f>
        <v/>
      </c>
      <c r="AF50" s="13" t="str">
        <f t="shared" si="75"/>
        <v/>
      </c>
      <c r="AG50" s="13" t="str">
        <f t="shared" si="67"/>
        <v/>
      </c>
    </row>
    <row r="51" spans="1:33" ht="12" customHeight="1">
      <c r="A51" s="71"/>
      <c r="B51" s="71"/>
      <c r="C51" s="91"/>
      <c r="D51" s="151"/>
      <c r="E51" s="64" t="str">
        <f>IF(D51="","",IF(D51&lt;=35,LOOKUP(D51,概要と通り!$G$24:$G$59,概要と通り!$H$24:$H$59),LOOKUP(D51,概要と通り!$G$63:$G$118,概要と通り!$H$63:$H$118)))</f>
        <v/>
      </c>
      <c r="F51" s="151"/>
      <c r="G51" s="152"/>
      <c r="H51" s="64" t="str">
        <f t="shared" si="68"/>
        <v/>
      </c>
      <c r="I51" s="153"/>
      <c r="J51" s="64" t="str">
        <f t="shared" si="69"/>
        <v/>
      </c>
      <c r="K51" s="154"/>
      <c r="L51" s="64" t="str">
        <f t="shared" si="70"/>
        <v/>
      </c>
      <c r="M51" s="80" t="str">
        <f t="shared" si="56"/>
        <v/>
      </c>
      <c r="N51" s="13" t="str">
        <f>IF(M51="","",IF(M51&lt;=35,LOOKUP(D51,概要と通り!$G$24:$G$59,概要と通り!$J$24:$J$59),LOOKUP(D51,概要と通り!$G$63:$G$118,概要と通り!$J$63:$J$118)))</f>
        <v/>
      </c>
      <c r="O51" s="13" t="str">
        <f t="shared" si="71"/>
        <v/>
      </c>
      <c r="P51" s="13" t="str">
        <f t="shared" si="58"/>
        <v/>
      </c>
      <c r="R51" s="71"/>
      <c r="S51" s="71"/>
      <c r="T51" s="91"/>
      <c r="U51" s="151"/>
      <c r="V51" s="64" t="str">
        <f>IF(U51="","",IF(U51&lt;=135,LOOKUP(U51,概要と通り!$A$24:$A$59,概要と通り!$B$24:$B$59),LOOKUP(U51,概要と通り!$A$63:$A$118,概要と通り!$B$63:$B$118)))</f>
        <v/>
      </c>
      <c r="W51" s="151"/>
      <c r="X51" s="152"/>
      <c r="Y51" s="64" t="str">
        <f t="shared" si="72"/>
        <v/>
      </c>
      <c r="Z51" s="153"/>
      <c r="AA51" s="64" t="str">
        <f t="shared" si="73"/>
        <v/>
      </c>
      <c r="AB51" s="155"/>
      <c r="AC51" s="63" t="str">
        <f t="shared" si="74"/>
        <v/>
      </c>
      <c r="AD51" s="80" t="str">
        <f t="shared" si="57"/>
        <v/>
      </c>
      <c r="AE51" s="13" t="str">
        <f>IF(AD51="","",IF(U51&lt;=135,LOOKUP(U51,概要と通り!$A$24:$A$59,概要と通り!$D$24:$D$59),LOOKUP(U51,概要と通り!$A$63:$A$118,概要と通り!$D$63:$D$118)))</f>
        <v/>
      </c>
      <c r="AF51" s="13" t="str">
        <f t="shared" si="75"/>
        <v/>
      </c>
      <c r="AG51" s="13" t="str">
        <f t="shared" si="67"/>
        <v/>
      </c>
    </row>
    <row r="52" spans="1:33" ht="12" customHeight="1">
      <c r="A52" s="71"/>
      <c r="B52" s="71"/>
      <c r="C52" s="91"/>
      <c r="D52" s="151"/>
      <c r="E52" s="64" t="str">
        <f>IF(D52="","",IF(D52&lt;=35,LOOKUP(D52,概要と通り!$G$24:$G$59,概要と通り!$H$24:$H$59),LOOKUP(D52,概要と通り!$G$63:$G$118,概要と通り!$H$63:$H$118)))</f>
        <v/>
      </c>
      <c r="F52" s="151"/>
      <c r="G52" s="152"/>
      <c r="H52" s="64" t="str">
        <f t="shared" si="68"/>
        <v/>
      </c>
      <c r="I52" s="153"/>
      <c r="J52" s="64" t="str">
        <f t="shared" si="69"/>
        <v/>
      </c>
      <c r="K52" s="154"/>
      <c r="L52" s="64" t="str">
        <f t="shared" si="70"/>
        <v/>
      </c>
      <c r="M52" s="80" t="str">
        <f t="shared" si="56"/>
        <v/>
      </c>
      <c r="N52" s="13" t="str">
        <f>IF(M52="","",IF(M52&lt;=35,LOOKUP(D52,概要と通り!$G$24:$G$59,概要と通り!$J$24:$J$59),LOOKUP(D52,概要と通り!$G$63:$G$118,概要と通り!$J$63:$J$118)))</f>
        <v/>
      </c>
      <c r="O52" s="13" t="str">
        <f t="shared" si="71"/>
        <v/>
      </c>
      <c r="P52" s="13" t="str">
        <f t="shared" si="58"/>
        <v/>
      </c>
      <c r="R52" s="71"/>
      <c r="S52" s="71"/>
      <c r="T52" s="91"/>
      <c r="U52" s="151"/>
      <c r="V52" s="64" t="str">
        <f>IF(U52="","",IF(U52&lt;=135,LOOKUP(U52,概要と通り!$A$24:$A$59,概要と通り!$B$24:$B$59),LOOKUP(U52,概要と通り!$A$63:$A$118,概要と通り!$B$63:$B$118)))</f>
        <v/>
      </c>
      <c r="W52" s="151"/>
      <c r="X52" s="152"/>
      <c r="Y52" s="64" t="str">
        <f t="shared" si="72"/>
        <v/>
      </c>
      <c r="Z52" s="153"/>
      <c r="AA52" s="64" t="str">
        <f t="shared" si="73"/>
        <v/>
      </c>
      <c r="AB52" s="155"/>
      <c r="AC52" s="63" t="str">
        <f t="shared" si="74"/>
        <v/>
      </c>
      <c r="AD52" s="80" t="str">
        <f t="shared" si="57"/>
        <v/>
      </c>
      <c r="AE52" s="13" t="str">
        <f>IF(AD52="","",IF(U52&lt;=135,LOOKUP(U52,概要と通り!$A$24:$A$59,概要と通り!$D$24:$D$59),LOOKUP(U52,概要と通り!$A$63:$A$118,概要と通り!$D$63:$D$118)))</f>
        <v/>
      </c>
      <c r="AF52" s="13" t="str">
        <f t="shared" si="75"/>
        <v/>
      </c>
      <c r="AG52" s="13" t="str">
        <f t="shared" si="67"/>
        <v/>
      </c>
    </row>
    <row r="53" spans="1:33" ht="12" customHeight="1">
      <c r="A53" s="71"/>
      <c r="B53" s="71"/>
      <c r="C53" s="91"/>
      <c r="D53" s="151"/>
      <c r="E53" s="64" t="str">
        <f>IF(D53="","",IF(D53&lt;=35,LOOKUP(D53,概要と通り!$G$24:$G$59,概要と通り!$H$24:$H$59),LOOKUP(D53,概要と通り!$G$63:$G$118,概要と通り!$H$63:$H$118)))</f>
        <v/>
      </c>
      <c r="F53" s="151"/>
      <c r="G53" s="152"/>
      <c r="H53" s="64" t="str">
        <f t="shared" si="68"/>
        <v/>
      </c>
      <c r="I53" s="153"/>
      <c r="J53" s="64" t="str">
        <f t="shared" si="69"/>
        <v/>
      </c>
      <c r="K53" s="154"/>
      <c r="L53" s="64" t="str">
        <f t="shared" si="70"/>
        <v/>
      </c>
      <c r="M53" s="80" t="str">
        <f t="shared" si="56"/>
        <v/>
      </c>
      <c r="N53" s="13" t="str">
        <f>IF(M53="","",IF(M53&lt;=35,LOOKUP(D53,概要と通り!$G$24:$G$59,概要と通り!$J$24:$J$59),LOOKUP(D53,概要と通り!$G$63:$G$118,概要と通り!$J$63:$J$118)))</f>
        <v/>
      </c>
      <c r="O53" s="13" t="str">
        <f t="shared" si="71"/>
        <v/>
      </c>
      <c r="P53" s="13" t="str">
        <f t="shared" si="58"/>
        <v/>
      </c>
      <c r="R53" s="71"/>
      <c r="S53" s="71"/>
      <c r="T53" s="91"/>
      <c r="U53" s="151"/>
      <c r="V53" s="64" t="str">
        <f>IF(U53="","",IF(U53&lt;=135,LOOKUP(U53,概要と通り!$A$24:$A$59,概要と通り!$B$24:$B$59),LOOKUP(U53,概要と通り!$A$63:$A$118,概要と通り!$B$63:$B$118)))</f>
        <v/>
      </c>
      <c r="W53" s="151"/>
      <c r="X53" s="152"/>
      <c r="Y53" s="64" t="str">
        <f t="shared" si="72"/>
        <v/>
      </c>
      <c r="Z53" s="153"/>
      <c r="AA53" s="64" t="str">
        <f t="shared" si="73"/>
        <v/>
      </c>
      <c r="AB53" s="155"/>
      <c r="AC53" s="63" t="str">
        <f t="shared" si="74"/>
        <v/>
      </c>
      <c r="AD53" s="80" t="str">
        <f t="shared" si="57"/>
        <v/>
      </c>
      <c r="AE53" s="13" t="str">
        <f>IF(AD53="","",IF(U53&lt;=135,LOOKUP(U53,概要と通り!$A$24:$A$59,概要と通り!$D$24:$D$59),LOOKUP(U53,概要と通り!$A$63:$A$118,概要と通り!$D$63:$D$118)))</f>
        <v/>
      </c>
      <c r="AF53" s="13" t="str">
        <f t="shared" si="75"/>
        <v/>
      </c>
      <c r="AG53" s="13" t="str">
        <f t="shared" si="67"/>
        <v/>
      </c>
    </row>
    <row r="54" spans="1:33" ht="12" customHeight="1">
      <c r="A54" s="71"/>
      <c r="B54" s="71"/>
      <c r="C54" s="91"/>
      <c r="D54" s="151"/>
      <c r="E54" s="64" t="str">
        <f>IF(D54="","",IF(D54&lt;=35,LOOKUP(D54,概要と通り!$G$24:$G$59,概要と通り!$H$24:$H$59),LOOKUP(D54,概要と通り!$G$63:$G$118,概要と通り!$H$63:$H$118)))</f>
        <v/>
      </c>
      <c r="F54" s="151"/>
      <c r="G54" s="152"/>
      <c r="H54" s="64" t="str">
        <f>IF(D54="","","×")</f>
        <v/>
      </c>
      <c r="I54" s="153"/>
      <c r="J54" s="64" t="str">
        <f>IF(D54="","","×")</f>
        <v/>
      </c>
      <c r="K54" s="154"/>
      <c r="L54" s="64" t="str">
        <f>IF(D54="","","=")</f>
        <v/>
      </c>
      <c r="M54" s="80" t="str">
        <f t="shared" si="56"/>
        <v/>
      </c>
      <c r="N54" s="13" t="str">
        <f>IF(M54="","",IF(M54&lt;=35,LOOKUP(D54,概要と通り!$G$24:$G$59,概要と通り!$J$24:$J$59),LOOKUP(D54,概要と通り!$G$63:$G$118,概要と通り!$J$63:$J$118)))</f>
        <v/>
      </c>
      <c r="O54" s="13" t="str">
        <f>IF(M54="","",M54*N54)</f>
        <v/>
      </c>
      <c r="P54" s="13" t="str">
        <f t="shared" si="58"/>
        <v/>
      </c>
      <c r="R54" s="71"/>
      <c r="S54" s="71"/>
      <c r="T54" s="91"/>
      <c r="U54" s="151"/>
      <c r="V54" s="64" t="str">
        <f>IF(U54="","",IF(U54&lt;=135,LOOKUP(U54,概要と通り!$A$24:$A$59,概要と通り!$B$24:$B$59),LOOKUP(U54,概要と通り!$A$63:$A$118,概要と通り!$B$63:$B$118)))</f>
        <v/>
      </c>
      <c r="W54" s="151"/>
      <c r="X54" s="152"/>
      <c r="Y54" s="64" t="str">
        <f>IF(U54="","","×")</f>
        <v/>
      </c>
      <c r="Z54" s="153"/>
      <c r="AA54" s="64" t="str">
        <f>IF(U54="","","×")</f>
        <v/>
      </c>
      <c r="AB54" s="155"/>
      <c r="AC54" s="63" t="str">
        <f>IF(U54="","","=")</f>
        <v/>
      </c>
      <c r="AD54" s="80" t="str">
        <f t="shared" si="57"/>
        <v/>
      </c>
      <c r="AE54" s="13" t="str">
        <f>IF(AD54="","",IF(U54&lt;=135,LOOKUP(U54,概要と通り!$A$24:$A$59,概要と通り!$D$24:$D$59),LOOKUP(U54,概要と通り!$A$63:$A$118,概要と通り!$D$63:$D$118)))</f>
        <v/>
      </c>
      <c r="AF54" s="13" t="str">
        <f>IF(AD54="","",AD54*AE54)</f>
        <v/>
      </c>
      <c r="AG54" s="13" t="str">
        <f t="shared" si="67"/>
        <v/>
      </c>
    </row>
    <row r="55" spans="1:33" ht="12" customHeight="1">
      <c r="A55" s="71"/>
      <c r="B55" s="71"/>
      <c r="C55" s="91"/>
      <c r="D55" s="151"/>
      <c r="E55" s="64" t="str">
        <f>IF(D55="","",IF(D55&lt;=35,LOOKUP(D55,概要と通り!$G$24:$G$59,概要と通り!$H$24:$H$59),LOOKUP(D55,概要と通り!$G$63:$G$118,概要と通り!$H$63:$H$118)))</f>
        <v/>
      </c>
      <c r="F55" s="151"/>
      <c r="G55" s="152"/>
      <c r="H55" s="64" t="str">
        <f t="shared" ref="H55:H61" si="76">IF(D55="","","×")</f>
        <v/>
      </c>
      <c r="I55" s="153"/>
      <c r="J55" s="64" t="str">
        <f t="shared" ref="J55:J61" si="77">IF(D55="","","×")</f>
        <v/>
      </c>
      <c r="K55" s="154"/>
      <c r="L55" s="64" t="str">
        <f t="shared" ref="L55:L61" si="78">IF(D55="","","=")</f>
        <v/>
      </c>
      <c r="M55" s="80" t="str">
        <f t="shared" si="56"/>
        <v/>
      </c>
      <c r="N55" s="13" t="str">
        <f>IF(M55="","",IF(M55&lt;=35,LOOKUP(D55,概要と通り!$G$24:$G$59,概要と通り!$J$24:$J$59),LOOKUP(D55,概要と通り!$G$63:$G$118,概要と通り!$J$63:$J$118)))</f>
        <v/>
      </c>
      <c r="O55" s="13" t="str">
        <f t="shared" ref="O55:O61" si="79">IF(M55="","",M55*N55)</f>
        <v/>
      </c>
      <c r="P55" s="13" t="str">
        <f t="shared" si="58"/>
        <v/>
      </c>
      <c r="R55" s="71"/>
      <c r="S55" s="71"/>
      <c r="T55" s="91"/>
      <c r="U55" s="151"/>
      <c r="V55" s="64" t="str">
        <f>IF(U55="","",IF(U55&lt;=135,LOOKUP(U55,概要と通り!$A$24:$A$59,概要と通り!$B$24:$B$59),LOOKUP(U55,概要と通り!$A$63:$A$118,概要と通り!$B$63:$B$118)))</f>
        <v/>
      </c>
      <c r="W55" s="151"/>
      <c r="X55" s="152"/>
      <c r="Y55" s="64" t="str">
        <f t="shared" ref="Y55:Y61" si="80">IF(U55="","","×")</f>
        <v/>
      </c>
      <c r="Z55" s="153"/>
      <c r="AA55" s="64" t="str">
        <f t="shared" ref="AA55:AA61" si="81">IF(U55="","","×")</f>
        <v/>
      </c>
      <c r="AB55" s="155"/>
      <c r="AC55" s="63" t="str">
        <f t="shared" ref="AC55:AC61" si="82">IF(U55="","","=")</f>
        <v/>
      </c>
      <c r="AD55" s="80" t="str">
        <f t="shared" si="57"/>
        <v/>
      </c>
      <c r="AE55" s="13" t="str">
        <f>IF(AD55="","",IF(U55&lt;=135,LOOKUP(U55,概要と通り!$A$24:$A$59,概要と通り!$D$24:$D$59),LOOKUP(U55,概要と通り!$A$63:$A$118,概要と通り!$D$63:$D$118)))</f>
        <v/>
      </c>
      <c r="AF55" s="13" t="str">
        <f t="shared" ref="AF55:AF61" si="83">IF(AD55="","",AD55*AE55)</f>
        <v/>
      </c>
      <c r="AG55" s="13" t="str">
        <f t="shared" si="67"/>
        <v/>
      </c>
    </row>
    <row r="56" spans="1:33" ht="12" customHeight="1">
      <c r="A56" s="71"/>
      <c r="B56" s="71"/>
      <c r="C56" s="91"/>
      <c r="D56" s="151"/>
      <c r="E56" s="64" t="str">
        <f>IF(D56="","",IF(D56&lt;=35,LOOKUP(D56,概要と通り!$G$24:$G$59,概要と通り!$H$24:$H$59),LOOKUP(D56,概要と通り!$G$63:$G$118,概要と通り!$H$63:$H$118)))</f>
        <v/>
      </c>
      <c r="F56" s="151"/>
      <c r="G56" s="152"/>
      <c r="H56" s="64" t="str">
        <f t="shared" si="76"/>
        <v/>
      </c>
      <c r="I56" s="153"/>
      <c r="J56" s="64" t="str">
        <f t="shared" si="77"/>
        <v/>
      </c>
      <c r="K56" s="154"/>
      <c r="L56" s="64" t="str">
        <f t="shared" si="78"/>
        <v/>
      </c>
      <c r="M56" s="80" t="str">
        <f t="shared" si="56"/>
        <v/>
      </c>
      <c r="N56" s="13" t="str">
        <f>IF(M56="","",IF(M56&lt;=35,LOOKUP(D56,概要と通り!$G$24:$G$59,概要と通り!$J$24:$J$59),LOOKUP(D56,概要と通り!$G$63:$G$118,概要と通り!$J$63:$J$118)))</f>
        <v/>
      </c>
      <c r="O56" s="13" t="str">
        <f t="shared" si="79"/>
        <v/>
      </c>
      <c r="P56" s="13" t="str">
        <f t="shared" si="58"/>
        <v/>
      </c>
      <c r="R56" s="71"/>
      <c r="S56" s="71"/>
      <c r="T56" s="91"/>
      <c r="U56" s="151"/>
      <c r="V56" s="64" t="str">
        <f>IF(U56="","",IF(U56&lt;=135,LOOKUP(U56,概要と通り!$A$24:$A$59,概要と通り!$B$24:$B$59),LOOKUP(U56,概要と通り!$A$63:$A$118,概要と通り!$B$63:$B$118)))</f>
        <v/>
      </c>
      <c r="W56" s="151"/>
      <c r="X56" s="152"/>
      <c r="Y56" s="64" t="str">
        <f t="shared" si="80"/>
        <v/>
      </c>
      <c r="Z56" s="153"/>
      <c r="AA56" s="64" t="str">
        <f t="shared" si="81"/>
        <v/>
      </c>
      <c r="AB56" s="155"/>
      <c r="AC56" s="63" t="str">
        <f t="shared" si="82"/>
        <v/>
      </c>
      <c r="AD56" s="80" t="str">
        <f t="shared" si="57"/>
        <v/>
      </c>
      <c r="AE56" s="13" t="str">
        <f>IF(AD56="","",IF(U56&lt;=135,LOOKUP(U56,概要と通り!$A$24:$A$59,概要と通り!$D$24:$D$59),LOOKUP(U56,概要と通り!$A$63:$A$118,概要と通り!$D$63:$D$118)))</f>
        <v/>
      </c>
      <c r="AF56" s="13" t="str">
        <f t="shared" si="83"/>
        <v/>
      </c>
      <c r="AG56" s="13" t="str">
        <f t="shared" si="67"/>
        <v/>
      </c>
    </row>
    <row r="57" spans="1:33" ht="12" customHeight="1">
      <c r="A57" s="71"/>
      <c r="B57" s="71"/>
      <c r="C57" s="91"/>
      <c r="D57" s="151"/>
      <c r="E57" s="64" t="str">
        <f>IF(D57="","",IF(D57&lt;=35,LOOKUP(D57,概要と通り!$G$24:$G$59,概要と通り!$H$24:$H$59),LOOKUP(D57,概要と通り!$G$63:$G$118,概要と通り!$H$63:$H$118)))</f>
        <v/>
      </c>
      <c r="F57" s="151"/>
      <c r="G57" s="152"/>
      <c r="H57" s="64" t="str">
        <f t="shared" si="76"/>
        <v/>
      </c>
      <c r="I57" s="153"/>
      <c r="J57" s="64" t="str">
        <f t="shared" si="77"/>
        <v/>
      </c>
      <c r="K57" s="154"/>
      <c r="L57" s="64" t="str">
        <f t="shared" si="78"/>
        <v/>
      </c>
      <c r="M57" s="80" t="str">
        <f t="shared" si="56"/>
        <v/>
      </c>
      <c r="N57" s="13" t="str">
        <f>IF(M57="","",IF(M57&lt;=35,LOOKUP(D57,概要と通り!$G$24:$G$59,概要と通り!$J$24:$J$59),LOOKUP(D57,概要と通り!$G$63:$G$118,概要と通り!$J$63:$J$118)))</f>
        <v/>
      </c>
      <c r="O57" s="13" t="str">
        <f t="shared" si="79"/>
        <v/>
      </c>
      <c r="P57" s="13" t="str">
        <f t="shared" si="58"/>
        <v/>
      </c>
      <c r="R57" s="71"/>
      <c r="S57" s="71"/>
      <c r="T57" s="91"/>
      <c r="U57" s="151"/>
      <c r="V57" s="64" t="str">
        <f>IF(U57="","",IF(U57&lt;=135,LOOKUP(U57,概要と通り!$A$24:$A$59,概要と通り!$B$24:$B$59),LOOKUP(U57,概要と通り!$A$63:$A$118,概要と通り!$B$63:$B$118)))</f>
        <v/>
      </c>
      <c r="W57" s="151"/>
      <c r="X57" s="152"/>
      <c r="Y57" s="64" t="str">
        <f t="shared" si="80"/>
        <v/>
      </c>
      <c r="Z57" s="153"/>
      <c r="AA57" s="64" t="str">
        <f t="shared" si="81"/>
        <v/>
      </c>
      <c r="AB57" s="155"/>
      <c r="AC57" s="63" t="str">
        <f t="shared" si="82"/>
        <v/>
      </c>
      <c r="AD57" s="80" t="str">
        <f t="shared" si="57"/>
        <v/>
      </c>
      <c r="AE57" s="13" t="str">
        <f>IF(AD57="","",IF(U57&lt;=135,LOOKUP(U57,概要と通り!$A$24:$A$59,概要と通り!$D$24:$D$59),LOOKUP(U57,概要と通り!$A$63:$A$118,概要と通り!$D$63:$D$118)))</f>
        <v/>
      </c>
      <c r="AF57" s="13" t="str">
        <f t="shared" si="83"/>
        <v/>
      </c>
      <c r="AG57" s="13" t="str">
        <f t="shared" si="67"/>
        <v/>
      </c>
    </row>
    <row r="58" spans="1:33" ht="12" customHeight="1">
      <c r="A58" s="71"/>
      <c r="B58" s="71"/>
      <c r="C58" s="91"/>
      <c r="D58" s="151"/>
      <c r="E58" s="64" t="str">
        <f>IF(D58="","",IF(D58&lt;=35,LOOKUP(D58,概要と通り!$G$24:$G$59,概要と通り!$H$24:$H$59),LOOKUP(D58,概要と通り!$G$63:$G$118,概要と通り!$H$63:$H$118)))</f>
        <v/>
      </c>
      <c r="F58" s="151"/>
      <c r="G58" s="152"/>
      <c r="H58" s="64" t="str">
        <f t="shared" si="76"/>
        <v/>
      </c>
      <c r="I58" s="153"/>
      <c r="J58" s="64" t="str">
        <f t="shared" si="77"/>
        <v/>
      </c>
      <c r="K58" s="154"/>
      <c r="L58" s="64" t="str">
        <f t="shared" si="78"/>
        <v/>
      </c>
      <c r="M58" s="80" t="str">
        <f t="shared" si="56"/>
        <v/>
      </c>
      <c r="N58" s="13" t="str">
        <f>IF(M58="","",IF(M58&lt;=35,LOOKUP(D58,概要と通り!$G$24:$G$59,概要と通り!$J$24:$J$59),LOOKUP(D58,概要と通り!$G$63:$G$118,概要と通り!$J$63:$J$118)))</f>
        <v/>
      </c>
      <c r="O58" s="13" t="str">
        <f t="shared" si="79"/>
        <v/>
      </c>
      <c r="P58" s="13" t="str">
        <f t="shared" si="58"/>
        <v/>
      </c>
      <c r="R58" s="71"/>
      <c r="S58" s="71"/>
      <c r="T58" s="91"/>
      <c r="U58" s="151"/>
      <c r="V58" s="64" t="str">
        <f>IF(U58="","",IF(U58&lt;=135,LOOKUP(U58,概要と通り!$A$24:$A$59,概要と通り!$B$24:$B$59),LOOKUP(U58,概要と通り!$A$63:$A$118,概要と通り!$B$63:$B$118)))</f>
        <v/>
      </c>
      <c r="W58" s="151"/>
      <c r="X58" s="152"/>
      <c r="Y58" s="64" t="str">
        <f t="shared" si="80"/>
        <v/>
      </c>
      <c r="Z58" s="153"/>
      <c r="AA58" s="64" t="str">
        <f t="shared" si="81"/>
        <v/>
      </c>
      <c r="AB58" s="155"/>
      <c r="AC58" s="63" t="str">
        <f t="shared" si="82"/>
        <v/>
      </c>
      <c r="AD58" s="80" t="str">
        <f t="shared" si="57"/>
        <v/>
      </c>
      <c r="AE58" s="13" t="str">
        <f>IF(AD58="","",IF(U58&lt;=135,LOOKUP(U58,概要と通り!$A$24:$A$59,概要と通り!$D$24:$D$59),LOOKUP(U58,概要と通り!$A$63:$A$118,概要と通り!$D$63:$D$118)))</f>
        <v/>
      </c>
      <c r="AF58" s="13" t="str">
        <f t="shared" si="83"/>
        <v/>
      </c>
      <c r="AG58" s="13" t="str">
        <f t="shared" si="67"/>
        <v/>
      </c>
    </row>
    <row r="59" spans="1:33" ht="12" customHeight="1">
      <c r="A59" s="71"/>
      <c r="B59" s="71"/>
      <c r="C59" s="91"/>
      <c r="D59" s="151"/>
      <c r="E59" s="64" t="str">
        <f>IF(D59="","",IF(D59&lt;=35,LOOKUP(D59,概要と通り!$G$24:$G$59,概要と通り!$H$24:$H$59),LOOKUP(D59,概要と通り!$G$63:$G$118,概要と通り!$H$63:$H$118)))</f>
        <v/>
      </c>
      <c r="F59" s="151"/>
      <c r="G59" s="152"/>
      <c r="H59" s="64" t="str">
        <f t="shared" si="76"/>
        <v/>
      </c>
      <c r="I59" s="153"/>
      <c r="J59" s="64" t="str">
        <f t="shared" si="77"/>
        <v/>
      </c>
      <c r="K59" s="154"/>
      <c r="L59" s="64" t="str">
        <f t="shared" si="78"/>
        <v/>
      </c>
      <c r="M59" s="80" t="str">
        <f t="shared" si="56"/>
        <v/>
      </c>
      <c r="N59" s="13" t="str">
        <f>IF(M59="","",IF(M59&lt;=35,LOOKUP(D59,概要と通り!$G$24:$G$59,概要と通り!$J$24:$J$59),LOOKUP(D59,概要と通り!$G$63:$G$118,概要と通り!$J$63:$J$118)))</f>
        <v/>
      </c>
      <c r="O59" s="13" t="str">
        <f t="shared" si="79"/>
        <v/>
      </c>
      <c r="P59" s="13" t="str">
        <f t="shared" si="58"/>
        <v/>
      </c>
      <c r="R59" s="71"/>
      <c r="S59" s="71"/>
      <c r="T59" s="91"/>
      <c r="U59" s="151"/>
      <c r="V59" s="64" t="str">
        <f>IF(U59="","",IF(U59&lt;=135,LOOKUP(U59,概要と通り!$A$24:$A$59,概要と通り!$B$24:$B$59),LOOKUP(U59,概要と通り!$A$63:$A$118,概要と通り!$B$63:$B$118)))</f>
        <v/>
      </c>
      <c r="W59" s="151"/>
      <c r="X59" s="152"/>
      <c r="Y59" s="64" t="str">
        <f t="shared" si="80"/>
        <v/>
      </c>
      <c r="Z59" s="153"/>
      <c r="AA59" s="64" t="str">
        <f t="shared" si="81"/>
        <v/>
      </c>
      <c r="AB59" s="155"/>
      <c r="AC59" s="63" t="str">
        <f t="shared" si="82"/>
        <v/>
      </c>
      <c r="AD59" s="80" t="str">
        <f t="shared" si="57"/>
        <v/>
      </c>
      <c r="AE59" s="13" t="str">
        <f>IF(AD59="","",IF(U59&lt;=135,LOOKUP(U59,概要と通り!$A$24:$A$59,概要と通り!$D$24:$D$59),LOOKUP(U59,概要と通り!$A$63:$A$118,概要と通り!$D$63:$D$118)))</f>
        <v/>
      </c>
      <c r="AF59" s="13" t="str">
        <f t="shared" si="83"/>
        <v/>
      </c>
      <c r="AG59" s="13" t="str">
        <f t="shared" si="67"/>
        <v/>
      </c>
    </row>
    <row r="60" spans="1:33" ht="12" customHeight="1">
      <c r="A60" s="71"/>
      <c r="B60" s="71"/>
      <c r="C60" s="91"/>
      <c r="D60" s="151"/>
      <c r="E60" s="64" t="str">
        <f>IF(D60="","",IF(D60&lt;=35,LOOKUP(D60,概要と通り!$G$24:$G$59,概要と通り!$H$24:$H$59),LOOKUP(D60,概要と通り!$G$63:$G$118,概要と通り!$H$63:$H$118)))</f>
        <v/>
      </c>
      <c r="F60" s="151"/>
      <c r="G60" s="152"/>
      <c r="H60" s="64" t="str">
        <f t="shared" si="76"/>
        <v/>
      </c>
      <c r="I60" s="153"/>
      <c r="J60" s="64" t="str">
        <f t="shared" si="77"/>
        <v/>
      </c>
      <c r="K60" s="154"/>
      <c r="L60" s="64" t="str">
        <f t="shared" si="78"/>
        <v/>
      </c>
      <c r="M60" s="80" t="str">
        <f t="shared" si="56"/>
        <v/>
      </c>
      <c r="N60" s="13" t="str">
        <f>IF(M60="","",IF(M60&lt;=35,LOOKUP(D60,概要と通り!$G$24:$G$59,概要と通り!$J$24:$J$59),LOOKUP(D60,概要と通り!$G$63:$G$118,概要と通り!$J$63:$J$118)))</f>
        <v/>
      </c>
      <c r="O60" s="13" t="str">
        <f t="shared" si="79"/>
        <v/>
      </c>
      <c r="P60" s="13" t="str">
        <f t="shared" si="58"/>
        <v/>
      </c>
      <c r="R60" s="71"/>
      <c r="S60" s="71"/>
      <c r="T60" s="91"/>
      <c r="U60" s="151"/>
      <c r="V60" s="64" t="str">
        <f>IF(U60="","",IF(U60&lt;=135,LOOKUP(U60,概要と通り!$A$24:$A$59,概要と通り!$B$24:$B$59),LOOKUP(U60,概要と通り!$A$63:$A$118,概要と通り!$B$63:$B$118)))</f>
        <v/>
      </c>
      <c r="W60" s="151"/>
      <c r="X60" s="152"/>
      <c r="Y60" s="64" t="str">
        <f t="shared" si="80"/>
        <v/>
      </c>
      <c r="Z60" s="153"/>
      <c r="AA60" s="64" t="str">
        <f t="shared" si="81"/>
        <v/>
      </c>
      <c r="AB60" s="155"/>
      <c r="AC60" s="63" t="str">
        <f t="shared" si="82"/>
        <v/>
      </c>
      <c r="AD60" s="80" t="str">
        <f t="shared" si="57"/>
        <v/>
      </c>
      <c r="AE60" s="13" t="str">
        <f>IF(AD60="","",IF(U60&lt;=135,LOOKUP(U60,概要と通り!$A$24:$A$59,概要と通り!$D$24:$D$59),LOOKUP(U60,概要と通り!$A$63:$A$118,概要と通り!$D$63:$D$118)))</f>
        <v/>
      </c>
      <c r="AF60" s="13" t="str">
        <f t="shared" si="83"/>
        <v/>
      </c>
      <c r="AG60" s="13" t="str">
        <f t="shared" si="67"/>
        <v/>
      </c>
    </row>
    <row r="61" spans="1:33" ht="12" customHeight="1">
      <c r="A61" s="71"/>
      <c r="B61" s="71"/>
      <c r="C61" s="91"/>
      <c r="D61" s="151"/>
      <c r="E61" s="64" t="str">
        <f>IF(D61="","",IF(D61&lt;=35,LOOKUP(D61,概要と通り!$G$24:$G$59,概要と通り!$H$24:$H$59),LOOKUP(D61,概要と通り!$G$63:$G$118,概要と通り!$H$63:$H$118)))</f>
        <v/>
      </c>
      <c r="F61" s="151"/>
      <c r="G61" s="152"/>
      <c r="H61" s="64" t="str">
        <f t="shared" si="76"/>
        <v/>
      </c>
      <c r="I61" s="153"/>
      <c r="J61" s="64" t="str">
        <f t="shared" si="77"/>
        <v/>
      </c>
      <c r="K61" s="154"/>
      <c r="L61" s="64" t="str">
        <f t="shared" si="78"/>
        <v/>
      </c>
      <c r="M61" s="80" t="str">
        <f t="shared" si="56"/>
        <v/>
      </c>
      <c r="N61" s="13" t="str">
        <f>IF(M61="","",IF(M61&lt;=35,LOOKUP(D61,概要と通り!$G$24:$G$59,概要と通り!$J$24:$J$59),LOOKUP(D61,概要と通り!$G$63:$G$118,概要と通り!$J$63:$J$118)))</f>
        <v/>
      </c>
      <c r="O61" s="13" t="str">
        <f t="shared" si="79"/>
        <v/>
      </c>
      <c r="P61" s="13" t="str">
        <f t="shared" si="58"/>
        <v/>
      </c>
      <c r="R61" s="71"/>
      <c r="S61" s="71"/>
      <c r="T61" s="91"/>
      <c r="U61" s="151"/>
      <c r="V61" s="64" t="str">
        <f>IF(U61="","",IF(U61&lt;=135,LOOKUP(U61,概要と通り!$A$24:$A$59,概要と通り!$B$24:$B$59),LOOKUP(U61,概要と通り!$A$63:$A$118,概要と通り!$B$63:$B$118)))</f>
        <v/>
      </c>
      <c r="W61" s="151"/>
      <c r="X61" s="152"/>
      <c r="Y61" s="64" t="str">
        <f t="shared" si="80"/>
        <v/>
      </c>
      <c r="Z61" s="153"/>
      <c r="AA61" s="64" t="str">
        <f t="shared" si="81"/>
        <v/>
      </c>
      <c r="AB61" s="155"/>
      <c r="AC61" s="63" t="str">
        <f t="shared" si="82"/>
        <v/>
      </c>
      <c r="AD61" s="80" t="str">
        <f t="shared" si="57"/>
        <v/>
      </c>
      <c r="AE61" s="13" t="str">
        <f>IF(AD61="","",IF(U61&lt;=135,LOOKUP(U61,概要と通り!$A$24:$A$59,概要と通り!$D$24:$D$59),LOOKUP(U61,概要と通り!$A$63:$A$118,概要と通り!$D$63:$D$118)))</f>
        <v/>
      </c>
      <c r="AF61" s="13" t="str">
        <f t="shared" si="83"/>
        <v/>
      </c>
      <c r="AG61" s="13" t="str">
        <f t="shared" si="67"/>
        <v/>
      </c>
    </row>
    <row r="62" spans="1:33" ht="12" customHeight="1">
      <c r="A62" s="71"/>
      <c r="B62" s="71"/>
      <c r="C62" s="91"/>
      <c r="D62" s="151"/>
      <c r="E62" s="64" t="str">
        <f>IF(D62="","",IF(D62&lt;=35,LOOKUP(D62,概要と通り!$G$24:$G$59,概要と通り!$H$24:$H$59),LOOKUP(D62,概要と通り!$G$63:$G$118,概要と通り!$H$63:$H$118)))</f>
        <v/>
      </c>
      <c r="F62" s="151"/>
      <c r="G62" s="152"/>
      <c r="H62" s="64" t="str">
        <f>IF(D62="","","×")</f>
        <v/>
      </c>
      <c r="I62" s="153"/>
      <c r="J62" s="64" t="str">
        <f>IF(D62="","","×")</f>
        <v/>
      </c>
      <c r="K62" s="154"/>
      <c r="L62" s="64" t="str">
        <f>IF(D62="","","=")</f>
        <v/>
      </c>
      <c r="M62" s="80" t="str">
        <f t="shared" si="56"/>
        <v/>
      </c>
      <c r="N62" s="13" t="str">
        <f>IF(M62="","",IF(M62&lt;=35,LOOKUP(D62,概要と通り!$G$24:$G$59,概要と通り!$J$24:$J$59),LOOKUP(D62,概要と通り!$G$63:$G$118,概要と通り!$J$63:$J$118)))</f>
        <v/>
      </c>
      <c r="O62" s="13" t="str">
        <f>IF(M62="","",M62*N62)</f>
        <v/>
      </c>
      <c r="P62" s="13" t="str">
        <f t="shared" si="58"/>
        <v/>
      </c>
      <c r="R62" s="71"/>
      <c r="S62" s="71"/>
      <c r="T62" s="91"/>
      <c r="U62" s="151"/>
      <c r="V62" s="64" t="str">
        <f>IF(U62="","",IF(U62&lt;=135,LOOKUP(U62,概要と通り!$A$24:$A$59,概要と通り!$B$24:$B$59),LOOKUP(U62,概要と通り!$A$63:$A$118,概要と通り!$B$63:$B$118)))</f>
        <v/>
      </c>
      <c r="W62" s="151"/>
      <c r="X62" s="152"/>
      <c r="Y62" s="64" t="str">
        <f>IF(U62="","","×")</f>
        <v/>
      </c>
      <c r="Z62" s="153"/>
      <c r="AA62" s="64" t="str">
        <f>IF(U62="","","×")</f>
        <v/>
      </c>
      <c r="AB62" s="155"/>
      <c r="AC62" s="63" t="str">
        <f>IF(U62="","","=")</f>
        <v/>
      </c>
      <c r="AD62" s="80" t="str">
        <f t="shared" si="57"/>
        <v/>
      </c>
      <c r="AE62" s="13" t="str">
        <f>IF(AD62="","",IF(U62&lt;=135,LOOKUP(U62,概要と通り!$A$24:$A$59,概要と通り!$D$24:$D$59),LOOKUP(U62,概要と通り!$A$63:$A$118,概要と通り!$D$63:$D$118)))</f>
        <v/>
      </c>
      <c r="AF62" s="13" t="str">
        <f>IF(AD62="","",AD62*AE62)</f>
        <v/>
      </c>
      <c r="AG62" s="13" t="str">
        <f t="shared" si="67"/>
        <v/>
      </c>
    </row>
    <row r="63" spans="1:33" ht="12" customHeight="1">
      <c r="A63" s="72"/>
      <c r="B63" s="72"/>
      <c r="C63" s="92"/>
      <c r="D63" s="151"/>
      <c r="E63" s="64" t="str">
        <f>IF(D63="","",IF(D63&lt;=35,LOOKUP(D63,概要と通り!$G$24:$G$59,概要と通り!$H$24:$H$59),LOOKUP(D63,概要と通り!$G$63:$G$118,概要と通り!$H$63:$H$118)))</f>
        <v/>
      </c>
      <c r="F63" s="151"/>
      <c r="G63" s="152"/>
      <c r="H63" s="64" t="str">
        <f t="shared" ref="H63:H69" si="84">IF(D63="","","×")</f>
        <v/>
      </c>
      <c r="I63" s="153"/>
      <c r="J63" s="64" t="str">
        <f t="shared" ref="J63:J69" si="85">IF(D63="","","×")</f>
        <v/>
      </c>
      <c r="K63" s="154"/>
      <c r="L63" s="64" t="str">
        <f t="shared" ref="L63:L69" si="86">IF(D63="","","=")</f>
        <v/>
      </c>
      <c r="M63" s="80" t="str">
        <f t="shared" si="56"/>
        <v/>
      </c>
      <c r="N63" s="13" t="str">
        <f>IF(M63="","",IF(M63&lt;=35,LOOKUP(D63,概要と通り!$G$24:$G$59,概要と通り!$J$24:$J$59),LOOKUP(D63,概要と通り!$G$63:$G$118,概要と通り!$J$63:$J$118)))</f>
        <v/>
      </c>
      <c r="O63" s="13" t="str">
        <f t="shared" ref="O63:O69" si="87">IF(M63="","",M63*N63)</f>
        <v/>
      </c>
      <c r="P63" s="13" t="str">
        <f t="shared" si="58"/>
        <v/>
      </c>
      <c r="R63" s="72"/>
      <c r="S63" s="72"/>
      <c r="T63" s="92"/>
      <c r="U63" s="151"/>
      <c r="V63" s="64" t="str">
        <f>IF(U63="","",IF(U63&lt;=135,LOOKUP(U63,概要と通り!$A$24:$A$59,概要と通り!$B$24:$B$59),LOOKUP(U63,概要と通り!$A$63:$A$118,概要と通り!$B$63:$B$118)))</f>
        <v/>
      </c>
      <c r="W63" s="151"/>
      <c r="X63" s="152"/>
      <c r="Y63" s="64" t="str">
        <f t="shared" ref="Y63:Y69" si="88">IF(U63="","","×")</f>
        <v/>
      </c>
      <c r="Z63" s="153"/>
      <c r="AA63" s="64" t="str">
        <f t="shared" ref="AA63:AA69" si="89">IF(U63="","","×")</f>
        <v/>
      </c>
      <c r="AB63" s="155"/>
      <c r="AC63" s="63" t="str">
        <f t="shared" ref="AC63:AC69" si="90">IF(U63="","","=")</f>
        <v/>
      </c>
      <c r="AD63" s="80" t="str">
        <f t="shared" si="57"/>
        <v/>
      </c>
      <c r="AE63" s="13" t="str">
        <f>IF(AD63="","",IF(U63&lt;=135,LOOKUP(U63,概要と通り!$A$24:$A$59,概要と通り!$D$24:$D$59),LOOKUP(U63,概要と通り!$A$63:$A$118,概要と通り!$D$63:$D$118)))</f>
        <v/>
      </c>
      <c r="AF63" s="13" t="str">
        <f t="shared" ref="AF63:AF69" si="91">IF(AD63="","",AD63*AE63)</f>
        <v/>
      </c>
      <c r="AG63" s="13" t="str">
        <f t="shared" si="67"/>
        <v/>
      </c>
    </row>
    <row r="64" spans="1:33" ht="12" customHeight="1">
      <c r="A64" s="71"/>
      <c r="B64" s="71"/>
      <c r="C64" s="91"/>
      <c r="D64" s="185"/>
      <c r="E64" s="64" t="str">
        <f>IF(D64="","",IF(D64&lt;=35,LOOKUP(D64,概要と通り!$G$24:$G$59,概要と通り!$H$24:$H$59),LOOKUP(D64,概要と通り!$G$63:$G$118,概要と通り!$H$63:$H$118)))</f>
        <v/>
      </c>
      <c r="F64" s="151"/>
      <c r="G64" s="152"/>
      <c r="H64" s="64" t="str">
        <f t="shared" si="84"/>
        <v/>
      </c>
      <c r="I64" s="153"/>
      <c r="J64" s="64" t="str">
        <f t="shared" si="85"/>
        <v/>
      </c>
      <c r="K64" s="154"/>
      <c r="L64" s="64" t="str">
        <f t="shared" si="86"/>
        <v/>
      </c>
      <c r="M64" s="80" t="str">
        <f t="shared" si="56"/>
        <v/>
      </c>
      <c r="N64" s="13" t="str">
        <f>IF(M64="","",IF(M64&lt;=35,LOOKUP(D64,概要と通り!$G$24:$G$59,概要と通り!$J$24:$J$59),LOOKUP(D64,概要と通り!$G$63:$G$118,概要と通り!$J$63:$J$118)))</f>
        <v/>
      </c>
      <c r="O64" s="13" t="str">
        <f t="shared" si="87"/>
        <v/>
      </c>
      <c r="P64" s="13" t="str">
        <f t="shared" si="58"/>
        <v/>
      </c>
      <c r="R64" s="71"/>
      <c r="S64" s="71"/>
      <c r="T64" s="91"/>
      <c r="U64" s="185"/>
      <c r="V64" s="64" t="str">
        <f>IF(U64="","",IF(U64&lt;=135,LOOKUP(U64,概要と通り!$A$24:$A$59,概要と通り!$B$24:$B$59),LOOKUP(U64,概要と通り!$A$63:$A$118,概要と通り!$B$63:$B$118)))</f>
        <v/>
      </c>
      <c r="W64" s="151"/>
      <c r="X64" s="152"/>
      <c r="Y64" s="64" t="str">
        <f t="shared" si="88"/>
        <v/>
      </c>
      <c r="Z64" s="153"/>
      <c r="AA64" s="64" t="str">
        <f t="shared" si="89"/>
        <v/>
      </c>
      <c r="AB64" s="155"/>
      <c r="AC64" s="63" t="str">
        <f t="shared" si="90"/>
        <v/>
      </c>
      <c r="AD64" s="80" t="str">
        <f t="shared" si="57"/>
        <v/>
      </c>
      <c r="AE64" s="13" t="str">
        <f>IF(AD64="","",IF(U64&lt;=135,LOOKUP(U64,概要と通り!$A$24:$A$59,概要と通り!$D$24:$D$59),LOOKUP(U64,概要と通り!$A$63:$A$118,概要と通り!$D$63:$D$118)))</f>
        <v/>
      </c>
      <c r="AF64" s="13" t="str">
        <f t="shared" si="91"/>
        <v/>
      </c>
      <c r="AG64" s="13" t="str">
        <f t="shared" si="67"/>
        <v/>
      </c>
    </row>
    <row r="65" spans="1:33" ht="12" customHeight="1">
      <c r="A65" s="71"/>
      <c r="B65" s="71"/>
      <c r="C65" s="91"/>
      <c r="D65" s="151"/>
      <c r="E65" s="64" t="str">
        <f>IF(D65="","",IF(D65&lt;=35,LOOKUP(D65,概要と通り!$G$24:$G$59,概要と通り!$H$24:$H$59),LOOKUP(D65,概要と通り!$G$63:$G$118,概要と通り!$H$63:$H$118)))</f>
        <v/>
      </c>
      <c r="F65" s="151"/>
      <c r="G65" s="152"/>
      <c r="H65" s="64" t="str">
        <f t="shared" si="84"/>
        <v/>
      </c>
      <c r="I65" s="153"/>
      <c r="J65" s="64" t="str">
        <f t="shared" si="85"/>
        <v/>
      </c>
      <c r="K65" s="154"/>
      <c r="L65" s="64" t="str">
        <f t="shared" si="86"/>
        <v/>
      </c>
      <c r="M65" s="80" t="str">
        <f t="shared" si="56"/>
        <v/>
      </c>
      <c r="N65" s="13" t="str">
        <f>IF(M65="","",IF(M65&lt;=35,LOOKUP(D65,概要と通り!$G$24:$G$59,概要と通り!$J$24:$J$59),LOOKUP(D65,概要と通り!$G$63:$G$118,概要と通り!$J$63:$J$118)))</f>
        <v/>
      </c>
      <c r="O65" s="13" t="str">
        <f t="shared" si="87"/>
        <v/>
      </c>
      <c r="P65" s="13" t="str">
        <f t="shared" si="58"/>
        <v/>
      </c>
      <c r="R65" s="71"/>
      <c r="S65" s="71"/>
      <c r="T65" s="91"/>
      <c r="U65" s="151"/>
      <c r="V65" s="64" t="str">
        <f>IF(U65="","",IF(U65&lt;=135,LOOKUP(U65,概要と通り!$A$24:$A$59,概要と通り!$B$24:$B$59),LOOKUP(U65,概要と通り!$A$63:$A$118,概要と通り!$B$63:$B$118)))</f>
        <v/>
      </c>
      <c r="W65" s="151"/>
      <c r="X65" s="152"/>
      <c r="Y65" s="64" t="str">
        <f t="shared" si="88"/>
        <v/>
      </c>
      <c r="Z65" s="153"/>
      <c r="AA65" s="64" t="str">
        <f t="shared" si="89"/>
        <v/>
      </c>
      <c r="AB65" s="155"/>
      <c r="AC65" s="63" t="str">
        <f t="shared" si="90"/>
        <v/>
      </c>
      <c r="AD65" s="80" t="str">
        <f t="shared" si="57"/>
        <v/>
      </c>
      <c r="AE65" s="13" t="str">
        <f>IF(AD65="","",IF(U65&lt;=135,LOOKUP(U65,概要と通り!$A$24:$A$59,概要と通り!$D$24:$D$59),LOOKUP(U65,概要と通り!$A$63:$A$118,概要と通り!$D$63:$D$118)))</f>
        <v/>
      </c>
      <c r="AF65" s="13" t="str">
        <f t="shared" si="91"/>
        <v/>
      </c>
      <c r="AG65" s="13" t="str">
        <f t="shared" si="67"/>
        <v/>
      </c>
    </row>
    <row r="66" spans="1:33" ht="12" customHeight="1">
      <c r="A66" s="71"/>
      <c r="B66" s="71"/>
      <c r="C66" s="91"/>
      <c r="D66" s="151"/>
      <c r="E66" s="64" t="str">
        <f>IF(D66="","",IF(D66&lt;=35,LOOKUP(D66,概要と通り!$G$24:$G$59,概要と通り!$H$24:$H$59),LOOKUP(D66,概要と通り!$G$63:$G$118,概要と通り!$H$63:$H$118)))</f>
        <v/>
      </c>
      <c r="F66" s="151"/>
      <c r="G66" s="152"/>
      <c r="H66" s="64" t="str">
        <f t="shared" si="84"/>
        <v/>
      </c>
      <c r="I66" s="153"/>
      <c r="J66" s="64" t="str">
        <f t="shared" si="85"/>
        <v/>
      </c>
      <c r="K66" s="154"/>
      <c r="L66" s="64" t="str">
        <f t="shared" si="86"/>
        <v/>
      </c>
      <c r="M66" s="80" t="str">
        <f t="shared" si="56"/>
        <v/>
      </c>
      <c r="N66" s="13" t="str">
        <f>IF(M66="","",IF(M66&lt;=35,LOOKUP(D66,概要と通り!$G$24:$G$59,概要と通り!$J$24:$J$59),LOOKUP(D66,概要と通り!$G$63:$G$118,概要と通り!$J$63:$J$118)))</f>
        <v/>
      </c>
      <c r="O66" s="13" t="str">
        <f t="shared" si="87"/>
        <v/>
      </c>
      <c r="P66" s="13" t="str">
        <f t="shared" si="58"/>
        <v/>
      </c>
      <c r="R66" s="71"/>
      <c r="S66" s="71"/>
      <c r="T66" s="91"/>
      <c r="U66" s="151"/>
      <c r="V66" s="64" t="str">
        <f>IF(U66="","",IF(U66&lt;=135,LOOKUP(U66,概要と通り!$A$24:$A$59,概要と通り!$B$24:$B$59),LOOKUP(U66,概要と通り!$A$63:$A$118,概要と通り!$B$63:$B$118)))</f>
        <v/>
      </c>
      <c r="W66" s="151"/>
      <c r="X66" s="152"/>
      <c r="Y66" s="64" t="str">
        <f t="shared" si="88"/>
        <v/>
      </c>
      <c r="Z66" s="153"/>
      <c r="AA66" s="64" t="str">
        <f t="shared" si="89"/>
        <v/>
      </c>
      <c r="AB66" s="155"/>
      <c r="AC66" s="63" t="str">
        <f t="shared" si="90"/>
        <v/>
      </c>
      <c r="AD66" s="80" t="str">
        <f t="shared" si="57"/>
        <v/>
      </c>
      <c r="AE66" s="13" t="str">
        <f>IF(AD66="","",IF(U66&lt;=135,LOOKUP(U66,概要と通り!$A$24:$A$59,概要と通り!$D$24:$D$59),LOOKUP(U66,概要と通り!$A$63:$A$118,概要と通り!$D$63:$D$118)))</f>
        <v/>
      </c>
      <c r="AF66" s="13" t="str">
        <f t="shared" si="91"/>
        <v/>
      </c>
      <c r="AG66" s="13" t="str">
        <f t="shared" si="67"/>
        <v/>
      </c>
    </row>
    <row r="67" spans="1:33" ht="12" customHeight="1">
      <c r="A67" s="71"/>
      <c r="B67" s="71"/>
      <c r="C67" s="91"/>
      <c r="D67" s="151"/>
      <c r="E67" s="64" t="str">
        <f>IF(D67="","",IF(D67&lt;=35,LOOKUP(D67,概要と通り!$G$24:$G$59,概要と通り!$H$24:$H$59),LOOKUP(D67,概要と通り!$G$63:$G$118,概要と通り!$H$63:$H$118)))</f>
        <v/>
      </c>
      <c r="F67" s="151"/>
      <c r="G67" s="152"/>
      <c r="H67" s="64" t="str">
        <f t="shared" si="84"/>
        <v/>
      </c>
      <c r="I67" s="153"/>
      <c r="J67" s="64" t="str">
        <f t="shared" si="85"/>
        <v/>
      </c>
      <c r="K67" s="154"/>
      <c r="L67" s="64" t="str">
        <f t="shared" si="86"/>
        <v/>
      </c>
      <c r="M67" s="80" t="str">
        <f t="shared" si="56"/>
        <v/>
      </c>
      <c r="N67" s="13" t="str">
        <f>IF(M67="","",IF(M67&lt;=35,LOOKUP(D67,概要と通り!$G$24:$G$59,概要と通り!$J$24:$J$59),LOOKUP(D67,概要と通り!$G$63:$G$118,概要と通り!$J$63:$J$118)))</f>
        <v/>
      </c>
      <c r="O67" s="13" t="str">
        <f t="shared" si="87"/>
        <v/>
      </c>
      <c r="P67" s="13" t="str">
        <f t="shared" si="58"/>
        <v/>
      </c>
      <c r="R67" s="71"/>
      <c r="S67" s="71"/>
      <c r="T67" s="91"/>
      <c r="U67" s="151"/>
      <c r="V67" s="64" t="str">
        <f>IF(U67="","",IF(U67&lt;=135,LOOKUP(U67,概要と通り!$A$24:$A$59,概要と通り!$B$24:$B$59),LOOKUP(U67,概要と通り!$A$63:$A$118,概要と通り!$B$63:$B$118)))</f>
        <v/>
      </c>
      <c r="W67" s="151"/>
      <c r="X67" s="152"/>
      <c r="Y67" s="64" t="str">
        <f t="shared" si="88"/>
        <v/>
      </c>
      <c r="Z67" s="153"/>
      <c r="AA67" s="64" t="str">
        <f t="shared" si="89"/>
        <v/>
      </c>
      <c r="AB67" s="155"/>
      <c r="AC67" s="63" t="str">
        <f t="shared" si="90"/>
        <v/>
      </c>
      <c r="AD67" s="80" t="str">
        <f t="shared" si="57"/>
        <v/>
      </c>
      <c r="AE67" s="13" t="str">
        <f>IF(AD67="","",IF(U67&lt;=135,LOOKUP(U67,概要と通り!$A$24:$A$59,概要と通り!$D$24:$D$59),LOOKUP(U67,概要と通り!$A$63:$A$118,概要と通り!$D$63:$D$118)))</f>
        <v/>
      </c>
      <c r="AF67" s="13" t="str">
        <f t="shared" si="91"/>
        <v/>
      </c>
      <c r="AG67" s="13" t="str">
        <f t="shared" si="67"/>
        <v/>
      </c>
    </row>
    <row r="68" spans="1:33" ht="12" customHeight="1">
      <c r="A68" s="71"/>
      <c r="B68" s="71"/>
      <c r="C68" s="91"/>
      <c r="D68" s="151"/>
      <c r="E68" s="64" t="str">
        <f>IF(D68="","",IF(D68&lt;=35,LOOKUP(D68,概要と通り!$G$24:$G$59,概要と通り!$H$24:$H$59),LOOKUP(D68,概要と通り!$G$63:$G$118,概要と通り!$H$63:$H$118)))</f>
        <v/>
      </c>
      <c r="F68" s="151"/>
      <c r="G68" s="152"/>
      <c r="H68" s="64" t="str">
        <f t="shared" si="84"/>
        <v/>
      </c>
      <c r="I68" s="153"/>
      <c r="J68" s="64" t="str">
        <f t="shared" si="85"/>
        <v/>
      </c>
      <c r="K68" s="154"/>
      <c r="L68" s="64" t="str">
        <f t="shared" si="86"/>
        <v/>
      </c>
      <c r="M68" s="80" t="str">
        <f t="shared" si="56"/>
        <v/>
      </c>
      <c r="N68" s="13" t="str">
        <f>IF(M68="","",IF(M68&lt;=35,LOOKUP(D68,概要と通り!$G$24:$G$59,概要と通り!$J$24:$J$59),LOOKUP(D68,概要と通り!$G$63:$G$118,概要と通り!$J$63:$J$118)))</f>
        <v/>
      </c>
      <c r="O68" s="13" t="str">
        <f t="shared" si="87"/>
        <v/>
      </c>
      <c r="P68" s="13" t="str">
        <f t="shared" si="58"/>
        <v/>
      </c>
      <c r="R68" s="71"/>
      <c r="S68" s="71"/>
      <c r="T68" s="91"/>
      <c r="U68" s="151"/>
      <c r="V68" s="64" t="str">
        <f>IF(U68="","",IF(U68&lt;=135,LOOKUP(U68,概要と通り!$A$24:$A$59,概要と通り!$B$24:$B$59),LOOKUP(U68,概要と通り!$A$63:$A$118,概要と通り!$B$63:$B$118)))</f>
        <v/>
      </c>
      <c r="W68" s="151"/>
      <c r="X68" s="152"/>
      <c r="Y68" s="64" t="str">
        <f t="shared" si="88"/>
        <v/>
      </c>
      <c r="Z68" s="153"/>
      <c r="AA68" s="64" t="str">
        <f t="shared" si="89"/>
        <v/>
      </c>
      <c r="AB68" s="155"/>
      <c r="AC68" s="63" t="str">
        <f t="shared" si="90"/>
        <v/>
      </c>
      <c r="AD68" s="80" t="str">
        <f t="shared" si="57"/>
        <v/>
      </c>
      <c r="AE68" s="13" t="str">
        <f>IF(AD68="","",IF(U68&lt;=135,LOOKUP(U68,概要と通り!$A$24:$A$59,概要と通り!$D$24:$D$59),LOOKUP(U68,概要と通り!$A$63:$A$118,概要と通り!$D$63:$D$118)))</f>
        <v/>
      </c>
      <c r="AF68" s="13" t="str">
        <f t="shared" si="91"/>
        <v/>
      </c>
      <c r="AG68" s="13" t="str">
        <f t="shared" si="67"/>
        <v/>
      </c>
    </row>
    <row r="69" spans="1:33" ht="12" customHeight="1">
      <c r="A69" s="71"/>
      <c r="B69" s="71"/>
      <c r="C69" s="91"/>
      <c r="D69" s="151"/>
      <c r="E69" s="64" t="str">
        <f>IF(D69="","",IF(D69&lt;=35,LOOKUP(D69,概要と通り!$G$24:$G$59,概要と通り!$H$24:$H$59),LOOKUP(D69,概要と通り!$G$63:$G$118,概要と通り!$H$63:$H$118)))</f>
        <v/>
      </c>
      <c r="F69" s="151"/>
      <c r="G69" s="152"/>
      <c r="H69" s="64" t="str">
        <f t="shared" si="84"/>
        <v/>
      </c>
      <c r="I69" s="153"/>
      <c r="J69" s="64" t="str">
        <f t="shared" si="85"/>
        <v/>
      </c>
      <c r="K69" s="154"/>
      <c r="L69" s="64" t="str">
        <f t="shared" si="86"/>
        <v/>
      </c>
      <c r="M69" s="80" t="str">
        <f t="shared" si="56"/>
        <v/>
      </c>
      <c r="N69" s="13" t="str">
        <f>IF(M69="","",IF(M69&lt;=35,LOOKUP(D69,概要と通り!$G$24:$G$59,概要と通り!$J$24:$J$59),LOOKUP(D69,概要と通り!$G$63:$G$118,概要と通り!$J$63:$J$118)))</f>
        <v/>
      </c>
      <c r="O69" s="13" t="str">
        <f t="shared" si="87"/>
        <v/>
      </c>
      <c r="P69" s="13" t="str">
        <f t="shared" ref="P69:P100" si="92">IF(M69="","",M69*(N69-$P$184)^2)</f>
        <v/>
      </c>
      <c r="R69" s="71"/>
      <c r="S69" s="71"/>
      <c r="T69" s="91"/>
      <c r="U69" s="151"/>
      <c r="V69" s="64" t="str">
        <f>IF(U69="","",IF(U69&lt;=135,LOOKUP(U69,概要と通り!$A$24:$A$59,概要と通り!$B$24:$B$59),LOOKUP(U69,概要と通り!$A$63:$A$118,概要と通り!$B$63:$B$118)))</f>
        <v/>
      </c>
      <c r="W69" s="151"/>
      <c r="X69" s="152"/>
      <c r="Y69" s="64" t="str">
        <f t="shared" si="88"/>
        <v/>
      </c>
      <c r="Z69" s="153"/>
      <c r="AA69" s="64" t="str">
        <f t="shared" si="89"/>
        <v/>
      </c>
      <c r="AB69" s="155"/>
      <c r="AC69" s="63" t="str">
        <f t="shared" si="90"/>
        <v/>
      </c>
      <c r="AD69" s="80" t="str">
        <f t="shared" si="57"/>
        <v/>
      </c>
      <c r="AE69" s="13" t="str">
        <f>IF(AD69="","",IF(U69&lt;=135,LOOKUP(U69,概要と通り!$A$24:$A$59,概要と通り!$D$24:$D$59),LOOKUP(U69,概要と通り!$A$63:$A$118,概要と通り!$D$63:$D$118)))</f>
        <v/>
      </c>
      <c r="AF69" s="13" t="str">
        <f t="shared" si="91"/>
        <v/>
      </c>
      <c r="AG69" s="13" t="str">
        <f t="shared" si="67"/>
        <v/>
      </c>
    </row>
    <row r="70" spans="1:33" ht="12" customHeight="1">
      <c r="A70" s="71"/>
      <c r="B70" s="71"/>
      <c r="C70" s="91"/>
      <c r="D70" s="151"/>
      <c r="E70" s="64" t="str">
        <f>IF(D70="","",IF(D70&lt;=35,LOOKUP(D70,概要と通り!$G$24:$G$59,概要と通り!$H$24:$H$59),LOOKUP(D70,概要と通り!$G$63:$G$118,概要と通り!$H$63:$H$118)))</f>
        <v/>
      </c>
      <c r="F70" s="151"/>
      <c r="G70" s="152"/>
      <c r="H70" s="64" t="str">
        <f>IF(D70="","","×")</f>
        <v/>
      </c>
      <c r="I70" s="153"/>
      <c r="J70" s="64" t="str">
        <f>IF(D70="","","×")</f>
        <v/>
      </c>
      <c r="K70" s="154"/>
      <c r="L70" s="64" t="str">
        <f>IF(D70="","","=")</f>
        <v/>
      </c>
      <c r="M70" s="80" t="str">
        <f t="shared" si="56"/>
        <v/>
      </c>
      <c r="N70" s="13" t="str">
        <f>IF(M70="","",IF(M70&lt;=35,LOOKUP(D70,概要と通り!$G$24:$G$59,概要と通り!$J$24:$J$59),LOOKUP(D70,概要と通り!$G$63:$G$118,概要と通り!$J$63:$J$118)))</f>
        <v/>
      </c>
      <c r="O70" s="13" t="str">
        <f>IF(M70="","",M70*N70)</f>
        <v/>
      </c>
      <c r="P70" s="13" t="str">
        <f t="shared" si="92"/>
        <v/>
      </c>
      <c r="R70" s="71"/>
      <c r="S70" s="71"/>
      <c r="T70" s="91"/>
      <c r="U70" s="151"/>
      <c r="V70" s="64" t="str">
        <f>IF(U70="","",IF(U70&lt;=135,LOOKUP(U70,概要と通り!$A$24:$A$59,概要と通り!$B$24:$B$59),LOOKUP(U70,概要と通り!$A$63:$A$118,概要と通り!$B$63:$B$118)))</f>
        <v/>
      </c>
      <c r="W70" s="151"/>
      <c r="X70" s="152"/>
      <c r="Y70" s="64" t="str">
        <f>IF(U70="","","×")</f>
        <v/>
      </c>
      <c r="Z70" s="153"/>
      <c r="AA70" s="64" t="str">
        <f>IF(U70="","","×")</f>
        <v/>
      </c>
      <c r="AB70" s="155"/>
      <c r="AC70" s="63" t="str">
        <f>IF(U70="","","=")</f>
        <v/>
      </c>
      <c r="AD70" s="80" t="str">
        <f t="shared" si="57"/>
        <v/>
      </c>
      <c r="AE70" s="13" t="str">
        <f>IF(AD70="","",IF(U70&lt;=135,LOOKUP(U70,概要と通り!$A$24:$A$59,概要と通り!$D$24:$D$59),LOOKUP(U70,概要と通り!$A$63:$A$118,概要と通り!$D$63:$D$118)))</f>
        <v/>
      </c>
      <c r="AF70" s="13" t="str">
        <f>IF(AD70="","",AD70*AE70)</f>
        <v/>
      </c>
      <c r="AG70" s="13" t="str">
        <f t="shared" si="67"/>
        <v/>
      </c>
    </row>
    <row r="71" spans="1:33" ht="12" customHeight="1">
      <c r="A71" s="71"/>
      <c r="B71" s="71"/>
      <c r="C71" s="91"/>
      <c r="D71" s="151"/>
      <c r="E71" s="64" t="str">
        <f>IF(D71="","",IF(D71&lt;=35,LOOKUP(D71,概要と通り!$G$24:$G$59,概要と通り!$H$24:$H$59),LOOKUP(D71,概要と通り!$G$63:$G$118,概要と通り!$H$63:$H$118)))</f>
        <v/>
      </c>
      <c r="F71" s="151"/>
      <c r="G71" s="152"/>
      <c r="H71" s="64" t="str">
        <f t="shared" ref="H71:H77" si="93">IF(D71="","","×")</f>
        <v/>
      </c>
      <c r="I71" s="153"/>
      <c r="J71" s="64" t="str">
        <f t="shared" ref="J71:J77" si="94">IF(D71="","","×")</f>
        <v/>
      </c>
      <c r="K71" s="154"/>
      <c r="L71" s="64" t="str">
        <f t="shared" ref="L71:L77" si="95">IF(D71="","","=")</f>
        <v/>
      </c>
      <c r="M71" s="80" t="str">
        <f t="shared" si="56"/>
        <v/>
      </c>
      <c r="N71" s="13" t="str">
        <f>IF(M71="","",IF(M71&lt;=35,LOOKUP(D71,概要と通り!$G$24:$G$59,概要と通り!$J$24:$J$59),LOOKUP(D71,概要と通り!$G$63:$G$118,概要と通り!$J$63:$J$118)))</f>
        <v/>
      </c>
      <c r="O71" s="13" t="str">
        <f t="shared" ref="O71:O77" si="96">IF(M71="","",M71*N71)</f>
        <v/>
      </c>
      <c r="P71" s="13" t="str">
        <f t="shared" si="92"/>
        <v/>
      </c>
      <c r="R71" s="71"/>
      <c r="S71" s="71"/>
      <c r="T71" s="91"/>
      <c r="U71" s="151"/>
      <c r="V71" s="64" t="str">
        <f>IF(U71="","",IF(U71&lt;=135,LOOKUP(U71,概要と通り!$A$24:$A$59,概要と通り!$B$24:$B$59),LOOKUP(U71,概要と通り!$A$63:$A$118,概要と通り!$B$63:$B$118)))</f>
        <v/>
      </c>
      <c r="W71" s="151"/>
      <c r="X71" s="152"/>
      <c r="Y71" s="64" t="str">
        <f t="shared" ref="Y71:Y77" si="97">IF(U71="","","×")</f>
        <v/>
      </c>
      <c r="Z71" s="153"/>
      <c r="AA71" s="64" t="str">
        <f t="shared" ref="AA71:AA77" si="98">IF(U71="","","×")</f>
        <v/>
      </c>
      <c r="AB71" s="155"/>
      <c r="AC71" s="63" t="str">
        <f t="shared" ref="AC71:AC77" si="99">IF(U71="","","=")</f>
        <v/>
      </c>
      <c r="AD71" s="80" t="str">
        <f t="shared" si="57"/>
        <v/>
      </c>
      <c r="AE71" s="13" t="str">
        <f>IF(AD71="","",IF(U71&lt;=135,LOOKUP(U71,概要と通り!$A$24:$A$59,概要と通り!$D$24:$D$59),LOOKUP(U71,概要と通り!$A$63:$A$118,概要と通り!$D$63:$D$118)))</f>
        <v/>
      </c>
      <c r="AF71" s="13" t="str">
        <f t="shared" ref="AF71:AF77" si="100">IF(AD71="","",AD71*AE71)</f>
        <v/>
      </c>
      <c r="AG71" s="13" t="str">
        <f t="shared" si="67"/>
        <v/>
      </c>
    </row>
    <row r="72" spans="1:33" ht="12" customHeight="1">
      <c r="A72" s="71"/>
      <c r="B72" s="71"/>
      <c r="C72" s="91"/>
      <c r="D72" s="151"/>
      <c r="E72" s="64" t="str">
        <f>IF(D72="","",IF(D72&lt;=35,LOOKUP(D72,概要と通り!$G$24:$G$59,概要と通り!$H$24:$H$59),LOOKUP(D72,概要と通り!$G$63:$G$118,概要と通り!$H$63:$H$118)))</f>
        <v/>
      </c>
      <c r="F72" s="151"/>
      <c r="G72" s="152"/>
      <c r="H72" s="64" t="str">
        <f t="shared" si="93"/>
        <v/>
      </c>
      <c r="I72" s="153"/>
      <c r="J72" s="64" t="str">
        <f t="shared" si="94"/>
        <v/>
      </c>
      <c r="K72" s="154"/>
      <c r="L72" s="64" t="str">
        <f t="shared" si="95"/>
        <v/>
      </c>
      <c r="M72" s="80" t="str">
        <f t="shared" si="56"/>
        <v/>
      </c>
      <c r="N72" s="13" t="str">
        <f>IF(M72="","",IF(M72&lt;=35,LOOKUP(D72,概要と通り!$G$24:$G$59,概要と通り!$J$24:$J$59),LOOKUP(D72,概要と通り!$G$63:$G$118,概要と通り!$J$63:$J$118)))</f>
        <v/>
      </c>
      <c r="O72" s="13" t="str">
        <f t="shared" si="96"/>
        <v/>
      </c>
      <c r="P72" s="13" t="str">
        <f t="shared" si="92"/>
        <v/>
      </c>
      <c r="R72" s="71"/>
      <c r="S72" s="71"/>
      <c r="T72" s="91"/>
      <c r="U72" s="151"/>
      <c r="V72" s="64" t="str">
        <f>IF(U72="","",IF(U72&lt;=135,LOOKUP(U72,概要と通り!$A$24:$A$59,概要と通り!$B$24:$B$59),LOOKUP(U72,概要と通り!$A$63:$A$118,概要と通り!$B$63:$B$118)))</f>
        <v/>
      </c>
      <c r="W72" s="151"/>
      <c r="X72" s="152"/>
      <c r="Y72" s="64" t="str">
        <f t="shared" si="97"/>
        <v/>
      </c>
      <c r="Z72" s="153"/>
      <c r="AA72" s="64" t="str">
        <f t="shared" si="98"/>
        <v/>
      </c>
      <c r="AB72" s="155"/>
      <c r="AC72" s="63" t="str">
        <f t="shared" si="99"/>
        <v/>
      </c>
      <c r="AD72" s="80" t="str">
        <f t="shared" si="57"/>
        <v/>
      </c>
      <c r="AE72" s="13" t="str">
        <f>IF(AD72="","",IF(U72&lt;=135,LOOKUP(U72,概要と通り!$A$24:$A$59,概要と通り!$D$24:$D$59),LOOKUP(U72,概要と通り!$A$63:$A$118,概要と通り!$D$63:$D$118)))</f>
        <v/>
      </c>
      <c r="AF72" s="13" t="str">
        <f t="shared" si="100"/>
        <v/>
      </c>
      <c r="AG72" s="13" t="str">
        <f t="shared" ref="AG72:AG103" si="101">IF(AD72="","",AD72*(AE72-$AG$191)^2)</f>
        <v/>
      </c>
    </row>
    <row r="73" spans="1:33" ht="12" customHeight="1">
      <c r="A73" s="71"/>
      <c r="B73" s="71"/>
      <c r="C73" s="91"/>
      <c r="D73" s="151"/>
      <c r="E73" s="64" t="str">
        <f>IF(D73="","",IF(D73&lt;=35,LOOKUP(D73,概要と通り!$G$24:$G$59,概要と通り!$H$24:$H$59),LOOKUP(D73,概要と通り!$G$63:$G$118,概要と通り!$H$63:$H$118)))</f>
        <v/>
      </c>
      <c r="F73" s="151"/>
      <c r="G73" s="152"/>
      <c r="H73" s="64" t="str">
        <f t="shared" si="93"/>
        <v/>
      </c>
      <c r="I73" s="153"/>
      <c r="J73" s="64" t="str">
        <f t="shared" si="94"/>
        <v/>
      </c>
      <c r="K73" s="154"/>
      <c r="L73" s="64" t="str">
        <f t="shared" si="95"/>
        <v/>
      </c>
      <c r="M73" s="80" t="str">
        <f t="shared" si="56"/>
        <v/>
      </c>
      <c r="N73" s="13" t="str">
        <f>IF(M73="","",IF(M73&lt;=35,LOOKUP(D73,概要と通り!$G$24:$G$59,概要と通り!$J$24:$J$59),LOOKUP(D73,概要と通り!$G$63:$G$118,概要と通り!$J$63:$J$118)))</f>
        <v/>
      </c>
      <c r="O73" s="13" t="str">
        <f t="shared" si="96"/>
        <v/>
      </c>
      <c r="P73" s="13" t="str">
        <f t="shared" si="92"/>
        <v/>
      </c>
      <c r="R73" s="71"/>
      <c r="S73" s="71"/>
      <c r="T73" s="91"/>
      <c r="U73" s="151"/>
      <c r="V73" s="64" t="str">
        <f>IF(U73="","",IF(U73&lt;=135,LOOKUP(U73,概要と通り!$A$24:$A$59,概要と通り!$B$24:$B$59),LOOKUP(U73,概要と通り!$A$63:$A$118,概要と通り!$B$63:$B$118)))</f>
        <v/>
      </c>
      <c r="W73" s="151"/>
      <c r="X73" s="152"/>
      <c r="Y73" s="64" t="str">
        <f t="shared" si="97"/>
        <v/>
      </c>
      <c r="Z73" s="153"/>
      <c r="AA73" s="64" t="str">
        <f t="shared" si="98"/>
        <v/>
      </c>
      <c r="AB73" s="155"/>
      <c r="AC73" s="63" t="str">
        <f t="shared" si="99"/>
        <v/>
      </c>
      <c r="AD73" s="80" t="str">
        <f t="shared" si="57"/>
        <v/>
      </c>
      <c r="AE73" s="13" t="str">
        <f>IF(AD73="","",IF(U73&lt;=135,LOOKUP(U73,概要と通り!$A$24:$A$59,概要と通り!$D$24:$D$59),LOOKUP(U73,概要と通り!$A$63:$A$118,概要と通り!$D$63:$D$118)))</f>
        <v/>
      </c>
      <c r="AF73" s="13" t="str">
        <f t="shared" si="100"/>
        <v/>
      </c>
      <c r="AG73" s="13" t="str">
        <f t="shared" si="101"/>
        <v/>
      </c>
    </row>
    <row r="74" spans="1:33" ht="12" customHeight="1">
      <c r="A74" s="71"/>
      <c r="B74" s="71"/>
      <c r="C74" s="91"/>
      <c r="D74" s="151"/>
      <c r="E74" s="64" t="str">
        <f>IF(D74="","",IF(D74&lt;=35,LOOKUP(D74,概要と通り!$G$24:$G$59,概要と通り!$H$24:$H$59),LOOKUP(D74,概要と通り!$G$63:$G$118,概要と通り!$H$63:$H$118)))</f>
        <v/>
      </c>
      <c r="F74" s="151"/>
      <c r="G74" s="152"/>
      <c r="H74" s="64" t="str">
        <f t="shared" si="93"/>
        <v/>
      </c>
      <c r="I74" s="153"/>
      <c r="J74" s="64" t="str">
        <f t="shared" si="94"/>
        <v/>
      </c>
      <c r="K74" s="154"/>
      <c r="L74" s="64" t="str">
        <f t="shared" si="95"/>
        <v/>
      </c>
      <c r="M74" s="80" t="str">
        <f t="shared" si="56"/>
        <v/>
      </c>
      <c r="N74" s="13" t="str">
        <f>IF(M74="","",IF(M74&lt;=35,LOOKUP(D74,概要と通り!$G$24:$G$59,概要と通り!$J$24:$J$59),LOOKUP(D74,概要と通り!$G$63:$G$118,概要と通り!$J$63:$J$118)))</f>
        <v/>
      </c>
      <c r="O74" s="13" t="str">
        <f t="shared" si="96"/>
        <v/>
      </c>
      <c r="P74" s="13" t="str">
        <f t="shared" si="92"/>
        <v/>
      </c>
      <c r="R74" s="71"/>
      <c r="S74" s="71"/>
      <c r="T74" s="91"/>
      <c r="U74" s="151"/>
      <c r="V74" s="64" t="str">
        <f>IF(U74="","",IF(U74&lt;=135,LOOKUP(U74,概要と通り!$A$24:$A$59,概要と通り!$B$24:$B$59),LOOKUP(U74,概要と通り!$A$63:$A$118,概要と通り!$B$63:$B$118)))</f>
        <v/>
      </c>
      <c r="W74" s="151"/>
      <c r="X74" s="152"/>
      <c r="Y74" s="64" t="str">
        <f t="shared" si="97"/>
        <v/>
      </c>
      <c r="Z74" s="153"/>
      <c r="AA74" s="64" t="str">
        <f t="shared" si="98"/>
        <v/>
      </c>
      <c r="AB74" s="155"/>
      <c r="AC74" s="63" t="str">
        <f t="shared" si="99"/>
        <v/>
      </c>
      <c r="AD74" s="80" t="str">
        <f t="shared" si="57"/>
        <v/>
      </c>
      <c r="AE74" s="13" t="str">
        <f>IF(AD74="","",IF(U74&lt;=135,LOOKUP(U74,概要と通り!$A$24:$A$59,概要と通り!$D$24:$D$59),LOOKUP(U74,概要と通り!$A$63:$A$118,概要と通り!$D$63:$D$118)))</f>
        <v/>
      </c>
      <c r="AF74" s="13" t="str">
        <f t="shared" si="100"/>
        <v/>
      </c>
      <c r="AG74" s="13" t="str">
        <f t="shared" si="101"/>
        <v/>
      </c>
    </row>
    <row r="75" spans="1:33" ht="12" customHeight="1">
      <c r="A75" s="71"/>
      <c r="B75" s="71"/>
      <c r="C75" s="91"/>
      <c r="D75" s="151"/>
      <c r="E75" s="64" t="str">
        <f>IF(D75="","",IF(D75&lt;=35,LOOKUP(D75,概要と通り!$G$24:$G$59,概要と通り!$H$24:$H$59),LOOKUP(D75,概要と通り!$G$63:$G$118,概要と通り!$H$63:$H$118)))</f>
        <v/>
      </c>
      <c r="F75" s="151"/>
      <c r="G75" s="152"/>
      <c r="H75" s="64" t="str">
        <f t="shared" si="93"/>
        <v/>
      </c>
      <c r="I75" s="153"/>
      <c r="J75" s="64" t="str">
        <f t="shared" si="94"/>
        <v/>
      </c>
      <c r="K75" s="154"/>
      <c r="L75" s="64" t="str">
        <f t="shared" si="95"/>
        <v/>
      </c>
      <c r="M75" s="80" t="str">
        <f t="shared" si="56"/>
        <v/>
      </c>
      <c r="N75" s="13" t="str">
        <f>IF(M75="","",IF(M75&lt;=35,LOOKUP(D75,概要と通り!$G$24:$G$59,概要と通り!$J$24:$J$59),LOOKUP(D75,概要と通り!$G$63:$G$118,概要と通り!$J$63:$J$118)))</f>
        <v/>
      </c>
      <c r="O75" s="13" t="str">
        <f t="shared" si="96"/>
        <v/>
      </c>
      <c r="P75" s="13" t="str">
        <f t="shared" si="92"/>
        <v/>
      </c>
      <c r="R75" s="71"/>
      <c r="S75" s="71"/>
      <c r="T75" s="91"/>
      <c r="U75" s="151"/>
      <c r="V75" s="64" t="str">
        <f>IF(U75="","",IF(U75&lt;=135,LOOKUP(U75,概要と通り!$A$24:$A$59,概要と通り!$B$24:$B$59),LOOKUP(U75,概要と通り!$A$63:$A$118,概要と通り!$B$63:$B$118)))</f>
        <v/>
      </c>
      <c r="W75" s="151"/>
      <c r="X75" s="152"/>
      <c r="Y75" s="64" t="str">
        <f t="shared" si="97"/>
        <v/>
      </c>
      <c r="Z75" s="153"/>
      <c r="AA75" s="64" t="str">
        <f t="shared" si="98"/>
        <v/>
      </c>
      <c r="AB75" s="155"/>
      <c r="AC75" s="63" t="str">
        <f t="shared" si="99"/>
        <v/>
      </c>
      <c r="AD75" s="80" t="str">
        <f t="shared" si="57"/>
        <v/>
      </c>
      <c r="AE75" s="13" t="str">
        <f>IF(AD75="","",IF(U75&lt;=135,LOOKUP(U75,概要と通り!$A$24:$A$59,概要と通り!$D$24:$D$59),LOOKUP(U75,概要と通り!$A$63:$A$118,概要と通り!$D$63:$D$118)))</f>
        <v/>
      </c>
      <c r="AF75" s="13" t="str">
        <f t="shared" si="100"/>
        <v/>
      </c>
      <c r="AG75" s="13" t="str">
        <f t="shared" si="101"/>
        <v/>
      </c>
    </row>
    <row r="76" spans="1:33" ht="12" customHeight="1">
      <c r="A76" s="71"/>
      <c r="B76" s="71"/>
      <c r="C76" s="91"/>
      <c r="D76" s="151"/>
      <c r="E76" s="64" t="str">
        <f>IF(D76="","",IF(D76&lt;=35,LOOKUP(D76,概要と通り!$G$24:$G$59,概要と通り!$H$24:$H$59),LOOKUP(D76,概要と通り!$G$63:$G$118,概要と通り!$H$63:$H$118)))</f>
        <v/>
      </c>
      <c r="F76" s="151"/>
      <c r="G76" s="152"/>
      <c r="H76" s="64" t="str">
        <f t="shared" si="93"/>
        <v/>
      </c>
      <c r="I76" s="153"/>
      <c r="J76" s="64" t="str">
        <f t="shared" si="94"/>
        <v/>
      </c>
      <c r="K76" s="154"/>
      <c r="L76" s="64" t="str">
        <f t="shared" si="95"/>
        <v/>
      </c>
      <c r="M76" s="80" t="str">
        <f t="shared" si="56"/>
        <v/>
      </c>
      <c r="N76" s="13" t="str">
        <f>IF(M76="","",IF(M76&lt;=35,LOOKUP(D76,概要と通り!$G$24:$G$59,概要と通り!$J$24:$J$59),LOOKUP(D76,概要と通り!$G$63:$G$118,概要と通り!$J$63:$J$118)))</f>
        <v/>
      </c>
      <c r="O76" s="13" t="str">
        <f t="shared" si="96"/>
        <v/>
      </c>
      <c r="P76" s="13" t="str">
        <f t="shared" si="92"/>
        <v/>
      </c>
      <c r="R76" s="71"/>
      <c r="S76" s="71"/>
      <c r="T76" s="91"/>
      <c r="U76" s="151"/>
      <c r="V76" s="64" t="str">
        <f>IF(U76="","",IF(U76&lt;=135,LOOKUP(U76,概要と通り!$A$24:$A$59,概要と通り!$B$24:$B$59),LOOKUP(U76,概要と通り!$A$63:$A$118,概要と通り!$B$63:$B$118)))</f>
        <v/>
      </c>
      <c r="W76" s="151"/>
      <c r="X76" s="152"/>
      <c r="Y76" s="64" t="str">
        <f t="shared" si="97"/>
        <v/>
      </c>
      <c r="Z76" s="153"/>
      <c r="AA76" s="64" t="str">
        <f t="shared" si="98"/>
        <v/>
      </c>
      <c r="AB76" s="155"/>
      <c r="AC76" s="63" t="str">
        <f t="shared" si="99"/>
        <v/>
      </c>
      <c r="AD76" s="80" t="str">
        <f t="shared" si="57"/>
        <v/>
      </c>
      <c r="AE76" s="13" t="str">
        <f>IF(AD76="","",IF(U76&lt;=135,LOOKUP(U76,概要と通り!$A$24:$A$59,概要と通り!$D$24:$D$59),LOOKUP(U76,概要と通り!$A$63:$A$118,概要と通り!$D$63:$D$118)))</f>
        <v/>
      </c>
      <c r="AF76" s="13" t="str">
        <f t="shared" si="100"/>
        <v/>
      </c>
      <c r="AG76" s="13" t="str">
        <f t="shared" si="101"/>
        <v/>
      </c>
    </row>
    <row r="77" spans="1:33" ht="12" customHeight="1">
      <c r="A77" s="71"/>
      <c r="B77" s="71"/>
      <c r="C77" s="91"/>
      <c r="D77" s="151"/>
      <c r="E77" s="64" t="str">
        <f>IF(D77="","",IF(D77&lt;=35,LOOKUP(D77,概要と通り!$G$24:$G$59,概要と通り!$H$24:$H$59),LOOKUP(D77,概要と通り!$G$63:$G$118,概要と通り!$H$63:$H$118)))</f>
        <v/>
      </c>
      <c r="F77" s="151"/>
      <c r="G77" s="152"/>
      <c r="H77" s="64" t="str">
        <f t="shared" si="93"/>
        <v/>
      </c>
      <c r="I77" s="153"/>
      <c r="J77" s="64" t="str">
        <f t="shared" si="94"/>
        <v/>
      </c>
      <c r="K77" s="154"/>
      <c r="L77" s="64" t="str">
        <f t="shared" si="95"/>
        <v/>
      </c>
      <c r="M77" s="80" t="str">
        <f t="shared" si="56"/>
        <v/>
      </c>
      <c r="N77" s="13" t="str">
        <f>IF(M77="","",IF(M77&lt;=35,LOOKUP(D77,概要と通り!$G$24:$G$59,概要と通り!$J$24:$J$59),LOOKUP(D77,概要と通り!$G$63:$G$118,概要と通り!$J$63:$J$118)))</f>
        <v/>
      </c>
      <c r="O77" s="13" t="str">
        <f t="shared" si="96"/>
        <v/>
      </c>
      <c r="P77" s="13" t="str">
        <f t="shared" si="92"/>
        <v/>
      </c>
      <c r="R77" s="71"/>
      <c r="S77" s="71"/>
      <c r="T77" s="91"/>
      <c r="U77" s="151"/>
      <c r="V77" s="64" t="str">
        <f>IF(U77="","",IF(U77&lt;=135,LOOKUP(U77,概要と通り!$A$24:$A$59,概要と通り!$B$24:$B$59),LOOKUP(U77,概要と通り!$A$63:$A$118,概要と通り!$B$63:$B$118)))</f>
        <v/>
      </c>
      <c r="W77" s="151"/>
      <c r="X77" s="152"/>
      <c r="Y77" s="64" t="str">
        <f t="shared" si="97"/>
        <v/>
      </c>
      <c r="Z77" s="153"/>
      <c r="AA77" s="64" t="str">
        <f t="shared" si="98"/>
        <v/>
      </c>
      <c r="AB77" s="155"/>
      <c r="AC77" s="63" t="str">
        <f t="shared" si="99"/>
        <v/>
      </c>
      <c r="AD77" s="80" t="str">
        <f t="shared" si="57"/>
        <v/>
      </c>
      <c r="AE77" s="13" t="str">
        <f>IF(AD77="","",IF(U77&lt;=135,LOOKUP(U77,概要と通り!$A$24:$A$59,概要と通り!$D$24:$D$59),LOOKUP(U77,概要と通り!$A$63:$A$118,概要と通り!$D$63:$D$118)))</f>
        <v/>
      </c>
      <c r="AF77" s="13" t="str">
        <f t="shared" si="100"/>
        <v/>
      </c>
      <c r="AG77" s="13" t="str">
        <f t="shared" si="101"/>
        <v/>
      </c>
    </row>
    <row r="78" spans="1:33" ht="12" customHeight="1">
      <c r="A78" s="71"/>
      <c r="B78" s="71"/>
      <c r="C78" s="91"/>
      <c r="D78" s="151"/>
      <c r="E78" s="64" t="str">
        <f>IF(D78="","",IF(D78&lt;=35,LOOKUP(D78,概要と通り!$G$24:$G$59,概要と通り!$H$24:$H$59),LOOKUP(D78,概要と通り!$G$63:$G$118,概要と通り!$H$63:$H$118)))</f>
        <v/>
      </c>
      <c r="F78" s="151"/>
      <c r="G78" s="152"/>
      <c r="H78" s="64" t="str">
        <f>IF(D78="","","×")</f>
        <v/>
      </c>
      <c r="I78" s="153"/>
      <c r="J78" s="64" t="str">
        <f>IF(D78="","","×")</f>
        <v/>
      </c>
      <c r="K78" s="154"/>
      <c r="L78" s="64" t="str">
        <f>IF(D78="","","=")</f>
        <v/>
      </c>
      <c r="M78" s="80" t="str">
        <f t="shared" si="56"/>
        <v/>
      </c>
      <c r="N78" s="13" t="str">
        <f>IF(M78="","",IF(M78&lt;=35,LOOKUP(D78,概要と通り!$G$24:$G$59,概要と通り!$J$24:$J$59),LOOKUP(D78,概要と通り!$G$63:$G$118,概要と通り!$J$63:$J$118)))</f>
        <v/>
      </c>
      <c r="O78" s="13" t="str">
        <f>IF(M78="","",M78*N78)</f>
        <v/>
      </c>
      <c r="P78" s="13" t="str">
        <f t="shared" si="92"/>
        <v/>
      </c>
      <c r="R78" s="71"/>
      <c r="S78" s="71"/>
      <c r="T78" s="91"/>
      <c r="U78" s="151"/>
      <c r="V78" s="64" t="str">
        <f>IF(U78="","",IF(U78&lt;=135,LOOKUP(U78,概要と通り!$A$24:$A$59,概要と通り!$B$24:$B$59),LOOKUP(U78,概要と通り!$A$63:$A$118,概要と通り!$B$63:$B$118)))</f>
        <v/>
      </c>
      <c r="W78" s="151"/>
      <c r="X78" s="152"/>
      <c r="Y78" s="64" t="str">
        <f>IF(U78="","","×")</f>
        <v/>
      </c>
      <c r="Z78" s="153"/>
      <c r="AA78" s="64" t="str">
        <f>IF(U78="","","×")</f>
        <v/>
      </c>
      <c r="AB78" s="155"/>
      <c r="AC78" s="63" t="str">
        <f>IF(U78="","","=")</f>
        <v/>
      </c>
      <c r="AD78" s="80" t="str">
        <f t="shared" si="57"/>
        <v/>
      </c>
      <c r="AE78" s="13" t="str">
        <f>IF(AD78="","",IF(U78&lt;=135,LOOKUP(U78,概要と通り!$A$24:$A$59,概要と通り!$D$24:$D$59),LOOKUP(U78,概要と通り!$A$63:$A$118,概要と通り!$D$63:$D$118)))</f>
        <v/>
      </c>
      <c r="AF78" s="13" t="str">
        <f>IF(AD78="","",AD78*AE78)</f>
        <v/>
      </c>
      <c r="AG78" s="13" t="str">
        <f t="shared" si="101"/>
        <v/>
      </c>
    </row>
    <row r="79" spans="1:33" ht="12" customHeight="1">
      <c r="A79" s="71"/>
      <c r="B79" s="71"/>
      <c r="C79" s="91"/>
      <c r="D79" s="151"/>
      <c r="E79" s="64" t="str">
        <f>IF(D79="","",IF(D79&lt;=35,LOOKUP(D79,概要と通り!$G$24:$G$59,概要と通り!$H$24:$H$59),LOOKUP(D79,概要と通り!$G$63:$G$118,概要と通り!$H$63:$H$118)))</f>
        <v/>
      </c>
      <c r="F79" s="151"/>
      <c r="G79" s="152"/>
      <c r="H79" s="64" t="str">
        <f t="shared" ref="H79:H85" si="102">IF(D79="","","×")</f>
        <v/>
      </c>
      <c r="I79" s="153"/>
      <c r="J79" s="64" t="str">
        <f t="shared" ref="J79:J85" si="103">IF(D79="","","×")</f>
        <v/>
      </c>
      <c r="K79" s="154"/>
      <c r="L79" s="64" t="str">
        <f t="shared" ref="L79:L85" si="104">IF(D79="","","=")</f>
        <v/>
      </c>
      <c r="M79" s="80" t="str">
        <f t="shared" si="56"/>
        <v/>
      </c>
      <c r="N79" s="13" t="str">
        <f>IF(M79="","",IF(M79&lt;=35,LOOKUP(D79,概要と通り!$G$24:$G$59,概要と通り!$J$24:$J$59),LOOKUP(D79,概要と通り!$G$63:$G$118,概要と通り!$J$63:$J$118)))</f>
        <v/>
      </c>
      <c r="O79" s="13" t="str">
        <f t="shared" ref="O79:O85" si="105">IF(M79="","",M79*N79)</f>
        <v/>
      </c>
      <c r="P79" s="13" t="str">
        <f t="shared" si="92"/>
        <v/>
      </c>
      <c r="R79" s="71"/>
      <c r="S79" s="71"/>
      <c r="T79" s="91"/>
      <c r="U79" s="151"/>
      <c r="V79" s="64" t="str">
        <f>IF(U79="","",IF(U79&lt;=135,LOOKUP(U79,概要と通り!$A$24:$A$59,概要と通り!$B$24:$B$59),LOOKUP(U79,概要と通り!$A$63:$A$118,概要と通り!$B$63:$B$118)))</f>
        <v/>
      </c>
      <c r="W79" s="151"/>
      <c r="X79" s="152"/>
      <c r="Y79" s="64" t="str">
        <f t="shared" ref="Y79:Y85" si="106">IF(U79="","","×")</f>
        <v/>
      </c>
      <c r="Z79" s="153"/>
      <c r="AA79" s="64" t="str">
        <f t="shared" ref="AA79:AA85" si="107">IF(U79="","","×")</f>
        <v/>
      </c>
      <c r="AB79" s="155"/>
      <c r="AC79" s="63" t="str">
        <f t="shared" ref="AC79:AC85" si="108">IF(U79="","","=")</f>
        <v/>
      </c>
      <c r="AD79" s="80" t="str">
        <f t="shared" si="57"/>
        <v/>
      </c>
      <c r="AE79" s="13" t="str">
        <f>IF(AD79="","",IF(U79&lt;=135,LOOKUP(U79,概要と通り!$A$24:$A$59,概要と通り!$D$24:$D$59),LOOKUP(U79,概要と通り!$A$63:$A$118,概要と通り!$D$63:$D$118)))</f>
        <v/>
      </c>
      <c r="AF79" s="13" t="str">
        <f t="shared" ref="AF79:AF85" si="109">IF(AD79="","",AD79*AE79)</f>
        <v/>
      </c>
      <c r="AG79" s="13" t="str">
        <f t="shared" si="101"/>
        <v/>
      </c>
    </row>
    <row r="80" spans="1:33" ht="12" customHeight="1">
      <c r="A80" s="71"/>
      <c r="B80" s="71"/>
      <c r="C80" s="91"/>
      <c r="D80" s="151"/>
      <c r="E80" s="64" t="str">
        <f>IF(D80="","",IF(D80&lt;=35,LOOKUP(D80,概要と通り!$G$24:$G$59,概要と通り!$H$24:$H$59),LOOKUP(D80,概要と通り!$G$63:$G$118,概要と通り!$H$63:$H$118)))</f>
        <v/>
      </c>
      <c r="F80" s="151"/>
      <c r="G80" s="152"/>
      <c r="H80" s="64" t="str">
        <f t="shared" si="102"/>
        <v/>
      </c>
      <c r="I80" s="153"/>
      <c r="J80" s="64" t="str">
        <f t="shared" si="103"/>
        <v/>
      </c>
      <c r="K80" s="154"/>
      <c r="L80" s="64" t="str">
        <f t="shared" si="104"/>
        <v/>
      </c>
      <c r="M80" s="80" t="str">
        <f t="shared" si="56"/>
        <v/>
      </c>
      <c r="N80" s="13" t="str">
        <f>IF(M80="","",IF(M80&lt;=35,LOOKUP(D80,概要と通り!$G$24:$G$59,概要と通り!$J$24:$J$59),LOOKUP(D80,概要と通り!$G$63:$G$118,概要と通り!$J$63:$J$118)))</f>
        <v/>
      </c>
      <c r="O80" s="13" t="str">
        <f t="shared" si="105"/>
        <v/>
      </c>
      <c r="P80" s="13" t="str">
        <f t="shared" si="92"/>
        <v/>
      </c>
      <c r="R80" s="71"/>
      <c r="S80" s="71"/>
      <c r="T80" s="91"/>
      <c r="U80" s="151"/>
      <c r="V80" s="64" t="str">
        <f>IF(U80="","",IF(U80&lt;=135,LOOKUP(U80,概要と通り!$A$24:$A$59,概要と通り!$B$24:$B$59),LOOKUP(U80,概要と通り!$A$63:$A$118,概要と通り!$B$63:$B$118)))</f>
        <v/>
      </c>
      <c r="W80" s="151"/>
      <c r="X80" s="152"/>
      <c r="Y80" s="64" t="str">
        <f t="shared" si="106"/>
        <v/>
      </c>
      <c r="Z80" s="153"/>
      <c r="AA80" s="64" t="str">
        <f t="shared" si="107"/>
        <v/>
      </c>
      <c r="AB80" s="155"/>
      <c r="AC80" s="63" t="str">
        <f t="shared" si="108"/>
        <v/>
      </c>
      <c r="AD80" s="80" t="str">
        <f t="shared" si="57"/>
        <v/>
      </c>
      <c r="AE80" s="13" t="str">
        <f>IF(AD80="","",IF(U80&lt;=135,LOOKUP(U80,概要と通り!$A$24:$A$59,概要と通り!$D$24:$D$59),LOOKUP(U80,概要と通り!$A$63:$A$118,概要と通り!$D$63:$D$118)))</f>
        <v/>
      </c>
      <c r="AF80" s="13" t="str">
        <f t="shared" si="109"/>
        <v/>
      </c>
      <c r="AG80" s="13" t="str">
        <f t="shared" si="101"/>
        <v/>
      </c>
    </row>
    <row r="81" spans="1:33" ht="12" customHeight="1">
      <c r="A81" s="71"/>
      <c r="B81" s="71"/>
      <c r="C81" s="91"/>
      <c r="D81" s="151"/>
      <c r="E81" s="64" t="str">
        <f>IF(D81="","",IF(D81&lt;=35,LOOKUP(D81,概要と通り!$G$24:$G$59,概要と通り!$H$24:$H$59),LOOKUP(D81,概要と通り!$G$63:$G$118,概要と通り!$H$63:$H$118)))</f>
        <v/>
      </c>
      <c r="F81" s="151"/>
      <c r="G81" s="152"/>
      <c r="H81" s="64" t="str">
        <f t="shared" si="102"/>
        <v/>
      </c>
      <c r="I81" s="153"/>
      <c r="J81" s="64" t="str">
        <f t="shared" si="103"/>
        <v/>
      </c>
      <c r="K81" s="154"/>
      <c r="L81" s="64" t="str">
        <f t="shared" si="104"/>
        <v/>
      </c>
      <c r="M81" s="80" t="str">
        <f t="shared" si="56"/>
        <v/>
      </c>
      <c r="N81" s="13" t="str">
        <f>IF(M81="","",IF(M81&lt;=35,LOOKUP(D81,概要と通り!$G$24:$G$59,概要と通り!$J$24:$J$59),LOOKUP(D81,概要と通り!$G$63:$G$118,概要と通り!$J$63:$J$118)))</f>
        <v/>
      </c>
      <c r="O81" s="13" t="str">
        <f t="shared" si="105"/>
        <v/>
      </c>
      <c r="P81" s="13" t="str">
        <f t="shared" si="92"/>
        <v/>
      </c>
      <c r="R81" s="71"/>
      <c r="S81" s="71"/>
      <c r="T81" s="91"/>
      <c r="U81" s="151"/>
      <c r="V81" s="64" t="str">
        <f>IF(U81="","",IF(U81&lt;=135,LOOKUP(U81,概要と通り!$A$24:$A$59,概要と通り!$B$24:$B$59),LOOKUP(U81,概要と通り!$A$63:$A$118,概要と通り!$B$63:$B$118)))</f>
        <v/>
      </c>
      <c r="W81" s="151"/>
      <c r="X81" s="152"/>
      <c r="Y81" s="64" t="str">
        <f t="shared" si="106"/>
        <v/>
      </c>
      <c r="Z81" s="153"/>
      <c r="AA81" s="64" t="str">
        <f t="shared" si="107"/>
        <v/>
      </c>
      <c r="AB81" s="155"/>
      <c r="AC81" s="63" t="str">
        <f t="shared" si="108"/>
        <v/>
      </c>
      <c r="AD81" s="80" t="str">
        <f t="shared" si="57"/>
        <v/>
      </c>
      <c r="AE81" s="13" t="str">
        <f>IF(AD81="","",IF(U81&lt;=135,LOOKUP(U81,概要と通り!$A$24:$A$59,概要と通り!$D$24:$D$59),LOOKUP(U81,概要と通り!$A$63:$A$118,概要と通り!$D$63:$D$118)))</f>
        <v/>
      </c>
      <c r="AF81" s="13" t="str">
        <f t="shared" si="109"/>
        <v/>
      </c>
      <c r="AG81" s="13" t="str">
        <f t="shared" si="101"/>
        <v/>
      </c>
    </row>
    <row r="82" spans="1:33" ht="12" customHeight="1">
      <c r="A82" s="71"/>
      <c r="B82" s="71"/>
      <c r="C82" s="91"/>
      <c r="D82" s="151"/>
      <c r="E82" s="64" t="str">
        <f>IF(D82="","",IF(D82&lt;=35,LOOKUP(D82,概要と通り!$G$24:$G$59,概要と通り!$H$24:$H$59),LOOKUP(D82,概要と通り!$G$63:$G$118,概要と通り!$H$63:$H$118)))</f>
        <v/>
      </c>
      <c r="F82" s="151"/>
      <c r="G82" s="152"/>
      <c r="H82" s="64" t="str">
        <f t="shared" si="102"/>
        <v/>
      </c>
      <c r="I82" s="153"/>
      <c r="J82" s="64" t="str">
        <f t="shared" si="103"/>
        <v/>
      </c>
      <c r="K82" s="154"/>
      <c r="L82" s="64" t="str">
        <f t="shared" si="104"/>
        <v/>
      </c>
      <c r="M82" s="80" t="str">
        <f t="shared" si="56"/>
        <v/>
      </c>
      <c r="N82" s="13" t="str">
        <f>IF(M82="","",IF(M82&lt;=35,LOOKUP(D82,概要と通り!$G$24:$G$59,概要と通り!$J$24:$J$59),LOOKUP(D82,概要と通り!$G$63:$G$118,概要と通り!$J$63:$J$118)))</f>
        <v/>
      </c>
      <c r="O82" s="13" t="str">
        <f t="shared" si="105"/>
        <v/>
      </c>
      <c r="P82" s="13" t="str">
        <f t="shared" si="92"/>
        <v/>
      </c>
      <c r="R82" s="71"/>
      <c r="S82" s="71"/>
      <c r="T82" s="91"/>
      <c r="U82" s="151"/>
      <c r="V82" s="64" t="str">
        <f>IF(U82="","",IF(U82&lt;=135,LOOKUP(U82,概要と通り!$A$24:$A$59,概要と通り!$B$24:$B$59),LOOKUP(U82,概要と通り!$A$63:$A$118,概要と通り!$B$63:$B$118)))</f>
        <v/>
      </c>
      <c r="W82" s="151"/>
      <c r="X82" s="152"/>
      <c r="Y82" s="64" t="str">
        <f t="shared" si="106"/>
        <v/>
      </c>
      <c r="Z82" s="153"/>
      <c r="AA82" s="64" t="str">
        <f t="shared" si="107"/>
        <v/>
      </c>
      <c r="AB82" s="155"/>
      <c r="AC82" s="63" t="str">
        <f t="shared" si="108"/>
        <v/>
      </c>
      <c r="AD82" s="80" t="str">
        <f t="shared" si="57"/>
        <v/>
      </c>
      <c r="AE82" s="13" t="str">
        <f>IF(AD82="","",IF(U82&lt;=135,LOOKUP(U82,概要と通り!$A$24:$A$59,概要と通り!$D$24:$D$59),LOOKUP(U82,概要と通り!$A$63:$A$118,概要と通り!$D$63:$D$118)))</f>
        <v/>
      </c>
      <c r="AF82" s="13" t="str">
        <f t="shared" si="109"/>
        <v/>
      </c>
      <c r="AG82" s="13" t="str">
        <f t="shared" si="101"/>
        <v/>
      </c>
    </row>
    <row r="83" spans="1:33" ht="12" customHeight="1">
      <c r="A83" s="71"/>
      <c r="B83" s="71"/>
      <c r="C83" s="91"/>
      <c r="D83" s="151"/>
      <c r="E83" s="64" t="str">
        <f>IF(D83="","",IF(D83&lt;=35,LOOKUP(D83,概要と通り!$G$24:$G$59,概要と通り!$H$24:$H$59),LOOKUP(D83,概要と通り!$G$63:$G$118,概要と通り!$H$63:$H$118)))</f>
        <v/>
      </c>
      <c r="F83" s="151"/>
      <c r="G83" s="152"/>
      <c r="H83" s="64" t="str">
        <f t="shared" si="102"/>
        <v/>
      </c>
      <c r="I83" s="153"/>
      <c r="J83" s="64" t="str">
        <f t="shared" si="103"/>
        <v/>
      </c>
      <c r="K83" s="154"/>
      <c r="L83" s="64" t="str">
        <f t="shared" si="104"/>
        <v/>
      </c>
      <c r="M83" s="80" t="str">
        <f t="shared" si="56"/>
        <v/>
      </c>
      <c r="N83" s="13" t="str">
        <f>IF(M83="","",IF(M83&lt;=35,LOOKUP(D83,概要と通り!$G$24:$G$59,概要と通り!$J$24:$J$59),LOOKUP(D83,概要と通り!$G$63:$G$118,概要と通り!$J$63:$J$118)))</f>
        <v/>
      </c>
      <c r="O83" s="13" t="str">
        <f t="shared" si="105"/>
        <v/>
      </c>
      <c r="P83" s="13" t="str">
        <f t="shared" si="92"/>
        <v/>
      </c>
      <c r="R83" s="71"/>
      <c r="S83" s="71"/>
      <c r="T83" s="91"/>
      <c r="U83" s="151"/>
      <c r="V83" s="64" t="str">
        <f>IF(U83="","",IF(U83&lt;=135,LOOKUP(U83,概要と通り!$A$24:$A$59,概要と通り!$B$24:$B$59),LOOKUP(U83,概要と通り!$A$63:$A$118,概要と通り!$B$63:$B$118)))</f>
        <v/>
      </c>
      <c r="W83" s="151"/>
      <c r="X83" s="152"/>
      <c r="Y83" s="64" t="str">
        <f t="shared" si="106"/>
        <v/>
      </c>
      <c r="Z83" s="153"/>
      <c r="AA83" s="64" t="str">
        <f t="shared" si="107"/>
        <v/>
      </c>
      <c r="AB83" s="155"/>
      <c r="AC83" s="63" t="str">
        <f t="shared" si="108"/>
        <v/>
      </c>
      <c r="AD83" s="80" t="str">
        <f t="shared" si="57"/>
        <v/>
      </c>
      <c r="AE83" s="13" t="str">
        <f>IF(AD83="","",IF(U83&lt;=135,LOOKUP(U83,概要と通り!$A$24:$A$59,概要と通り!$D$24:$D$59),LOOKUP(U83,概要と通り!$A$63:$A$118,概要と通り!$D$63:$D$118)))</f>
        <v/>
      </c>
      <c r="AF83" s="13" t="str">
        <f t="shared" si="109"/>
        <v/>
      </c>
      <c r="AG83" s="13" t="str">
        <f t="shared" si="101"/>
        <v/>
      </c>
    </row>
    <row r="84" spans="1:33" ht="12" customHeight="1">
      <c r="A84" s="71"/>
      <c r="B84" s="71"/>
      <c r="C84" s="91"/>
      <c r="D84" s="151"/>
      <c r="E84" s="64" t="str">
        <f>IF(D84="","",IF(D84&lt;=35,LOOKUP(D84,概要と通り!$G$24:$G$59,概要と通り!$H$24:$H$59),LOOKUP(D84,概要と通り!$G$63:$G$118,概要と通り!$H$63:$H$118)))</f>
        <v/>
      </c>
      <c r="F84" s="151"/>
      <c r="G84" s="152"/>
      <c r="H84" s="64" t="str">
        <f t="shared" si="102"/>
        <v/>
      </c>
      <c r="I84" s="153"/>
      <c r="J84" s="64" t="str">
        <f t="shared" si="103"/>
        <v/>
      </c>
      <c r="K84" s="154"/>
      <c r="L84" s="64" t="str">
        <f t="shared" si="104"/>
        <v/>
      </c>
      <c r="M84" s="80" t="str">
        <f t="shared" si="56"/>
        <v/>
      </c>
      <c r="N84" s="13" t="str">
        <f>IF(M84="","",IF(M84&lt;=35,LOOKUP(D84,概要と通り!$G$24:$G$59,概要と通り!$J$24:$J$59),LOOKUP(D84,概要と通り!$G$63:$G$118,概要と通り!$J$63:$J$118)))</f>
        <v/>
      </c>
      <c r="O84" s="13" t="str">
        <f t="shared" si="105"/>
        <v/>
      </c>
      <c r="P84" s="13" t="str">
        <f t="shared" si="92"/>
        <v/>
      </c>
      <c r="R84" s="71"/>
      <c r="S84" s="71"/>
      <c r="T84" s="91"/>
      <c r="U84" s="151"/>
      <c r="V84" s="64" t="str">
        <f>IF(U84="","",IF(U84&lt;=135,LOOKUP(U84,概要と通り!$A$24:$A$59,概要と通り!$B$24:$B$59),LOOKUP(U84,概要と通り!$A$63:$A$118,概要と通り!$B$63:$B$118)))</f>
        <v/>
      </c>
      <c r="W84" s="151"/>
      <c r="X84" s="152"/>
      <c r="Y84" s="64" t="str">
        <f t="shared" si="106"/>
        <v/>
      </c>
      <c r="Z84" s="153"/>
      <c r="AA84" s="64" t="str">
        <f t="shared" si="107"/>
        <v/>
      </c>
      <c r="AB84" s="155"/>
      <c r="AC84" s="63" t="str">
        <f t="shared" si="108"/>
        <v/>
      </c>
      <c r="AD84" s="80" t="str">
        <f t="shared" si="57"/>
        <v/>
      </c>
      <c r="AE84" s="13" t="str">
        <f>IF(AD84="","",IF(U84&lt;=135,LOOKUP(U84,概要と通り!$A$24:$A$59,概要と通り!$D$24:$D$59),LOOKUP(U84,概要と通り!$A$63:$A$118,概要と通り!$D$63:$D$118)))</f>
        <v/>
      </c>
      <c r="AF84" s="13" t="str">
        <f t="shared" si="109"/>
        <v/>
      </c>
      <c r="AG84" s="13" t="str">
        <f t="shared" si="101"/>
        <v/>
      </c>
    </row>
    <row r="85" spans="1:33" ht="12" customHeight="1">
      <c r="A85" s="71"/>
      <c r="B85" s="71"/>
      <c r="C85" s="91"/>
      <c r="D85" s="151"/>
      <c r="E85" s="64" t="str">
        <f>IF(D85="","",IF(D85&lt;=35,LOOKUP(D85,概要と通り!$G$24:$G$59,概要と通り!$H$24:$H$59),LOOKUP(D85,概要と通り!$G$63:$G$118,概要と通り!$H$63:$H$118)))</f>
        <v/>
      </c>
      <c r="F85" s="151"/>
      <c r="G85" s="152"/>
      <c r="H85" s="64" t="str">
        <f t="shared" si="102"/>
        <v/>
      </c>
      <c r="I85" s="153"/>
      <c r="J85" s="64" t="str">
        <f t="shared" si="103"/>
        <v/>
      </c>
      <c r="K85" s="154"/>
      <c r="L85" s="64" t="str">
        <f t="shared" si="104"/>
        <v/>
      </c>
      <c r="M85" s="80" t="str">
        <f t="shared" si="56"/>
        <v/>
      </c>
      <c r="N85" s="13" t="str">
        <f>IF(M85="","",IF(M85&lt;=35,LOOKUP(D85,概要と通り!$G$24:$G$59,概要と通り!$J$24:$J$59),LOOKUP(D85,概要と通り!$G$63:$G$118,概要と通り!$J$63:$J$118)))</f>
        <v/>
      </c>
      <c r="O85" s="13" t="str">
        <f t="shared" si="105"/>
        <v/>
      </c>
      <c r="P85" s="13" t="str">
        <f t="shared" si="92"/>
        <v/>
      </c>
      <c r="R85" s="71"/>
      <c r="S85" s="71"/>
      <c r="T85" s="91"/>
      <c r="U85" s="151"/>
      <c r="V85" s="64" t="str">
        <f>IF(U85="","",IF(U85&lt;=135,LOOKUP(U85,概要と通り!$A$24:$A$59,概要と通り!$B$24:$B$59),LOOKUP(U85,概要と通り!$A$63:$A$118,概要と通り!$B$63:$B$118)))</f>
        <v/>
      </c>
      <c r="W85" s="151"/>
      <c r="X85" s="152"/>
      <c r="Y85" s="64" t="str">
        <f t="shared" si="106"/>
        <v/>
      </c>
      <c r="Z85" s="153"/>
      <c r="AA85" s="64" t="str">
        <f t="shared" si="107"/>
        <v/>
      </c>
      <c r="AB85" s="155"/>
      <c r="AC85" s="63" t="str">
        <f t="shared" si="108"/>
        <v/>
      </c>
      <c r="AD85" s="80" t="str">
        <f t="shared" si="57"/>
        <v/>
      </c>
      <c r="AE85" s="13" t="str">
        <f>IF(AD85="","",IF(U85&lt;=135,LOOKUP(U85,概要と通り!$A$24:$A$59,概要と通り!$D$24:$D$59),LOOKUP(U85,概要と通り!$A$63:$A$118,概要と通り!$D$63:$D$118)))</f>
        <v/>
      </c>
      <c r="AF85" s="13" t="str">
        <f t="shared" si="109"/>
        <v/>
      </c>
      <c r="AG85" s="13" t="str">
        <f t="shared" si="101"/>
        <v/>
      </c>
    </row>
    <row r="86" spans="1:33" ht="12" customHeight="1">
      <c r="A86" s="71"/>
      <c r="B86" s="71"/>
      <c r="C86" s="91"/>
      <c r="D86" s="151"/>
      <c r="E86" s="64" t="str">
        <f>IF(D86="","",IF(D86&lt;=35,LOOKUP(D86,概要と通り!$G$24:$G$59,概要と通り!$H$24:$H$59),LOOKUP(D86,概要と通り!$G$63:$G$118,概要と通り!$H$63:$H$118)))</f>
        <v/>
      </c>
      <c r="F86" s="151"/>
      <c r="G86" s="152"/>
      <c r="H86" s="64" t="str">
        <f>IF(D86="","","×")</f>
        <v/>
      </c>
      <c r="I86" s="153"/>
      <c r="J86" s="64" t="str">
        <f>IF(D86="","","×")</f>
        <v/>
      </c>
      <c r="K86" s="154"/>
      <c r="L86" s="64" t="str">
        <f>IF(D86="","","=")</f>
        <v/>
      </c>
      <c r="M86" s="80" t="str">
        <f t="shared" si="56"/>
        <v/>
      </c>
      <c r="N86" s="13" t="str">
        <f>IF(M86="","",IF(M86&lt;=35,LOOKUP(D86,概要と通り!$G$24:$G$59,概要と通り!$J$24:$J$59),LOOKUP(D86,概要と通り!$G$63:$G$118,概要と通り!$J$63:$J$118)))</f>
        <v/>
      </c>
      <c r="O86" s="13" t="str">
        <f>IF(M86="","",M86*N86)</f>
        <v/>
      </c>
      <c r="P86" s="13" t="str">
        <f t="shared" si="92"/>
        <v/>
      </c>
      <c r="R86" s="71"/>
      <c r="S86" s="71"/>
      <c r="T86" s="91"/>
      <c r="U86" s="151"/>
      <c r="V86" s="64" t="str">
        <f>IF(U86="","",IF(U86&lt;=135,LOOKUP(U86,概要と通り!$A$24:$A$59,概要と通り!$B$24:$B$59),LOOKUP(U86,概要と通り!$A$63:$A$118,概要と通り!$B$63:$B$118)))</f>
        <v/>
      </c>
      <c r="W86" s="151"/>
      <c r="X86" s="152"/>
      <c r="Y86" s="64" t="str">
        <f>IF(U86="","","×")</f>
        <v/>
      </c>
      <c r="Z86" s="153"/>
      <c r="AA86" s="64" t="str">
        <f>IF(U86="","","×")</f>
        <v/>
      </c>
      <c r="AB86" s="155"/>
      <c r="AC86" s="63" t="str">
        <f>IF(U86="","","=")</f>
        <v/>
      </c>
      <c r="AD86" s="80" t="str">
        <f t="shared" si="57"/>
        <v/>
      </c>
      <c r="AE86" s="13" t="str">
        <f>IF(AD86="","",IF(U86&lt;=135,LOOKUP(U86,概要と通り!$A$24:$A$59,概要と通り!$D$24:$D$59),LOOKUP(U86,概要と通り!$A$63:$A$118,概要と通り!$D$63:$D$118)))</f>
        <v/>
      </c>
      <c r="AF86" s="13" t="str">
        <f>IF(AD86="","",AD86*AE86)</f>
        <v/>
      </c>
      <c r="AG86" s="13" t="str">
        <f t="shared" si="101"/>
        <v/>
      </c>
    </row>
    <row r="87" spans="1:33" ht="12" customHeight="1">
      <c r="A87" s="71"/>
      <c r="B87" s="71"/>
      <c r="C87" s="91"/>
      <c r="D87" s="151"/>
      <c r="E87" s="64" t="str">
        <f>IF(D87="","",IF(D87&lt;=35,LOOKUP(D87,概要と通り!$G$24:$G$59,概要と通り!$H$24:$H$59),LOOKUP(D87,概要と通り!$G$63:$G$118,概要と通り!$H$63:$H$118)))</f>
        <v/>
      </c>
      <c r="F87" s="151"/>
      <c r="G87" s="152"/>
      <c r="H87" s="64" t="str">
        <f t="shared" ref="H87:H93" si="110">IF(D87="","","×")</f>
        <v/>
      </c>
      <c r="I87" s="153"/>
      <c r="J87" s="64" t="str">
        <f t="shared" ref="J87:J93" si="111">IF(D87="","","×")</f>
        <v/>
      </c>
      <c r="K87" s="154"/>
      <c r="L87" s="64" t="str">
        <f t="shared" ref="L87:L93" si="112">IF(D87="","","=")</f>
        <v/>
      </c>
      <c r="M87" s="80" t="str">
        <f t="shared" si="56"/>
        <v/>
      </c>
      <c r="N87" s="13" t="str">
        <f>IF(M87="","",IF(M87&lt;=35,LOOKUP(D87,概要と通り!$G$24:$G$59,概要と通り!$J$24:$J$59),LOOKUP(D87,概要と通り!$G$63:$G$118,概要と通り!$J$63:$J$118)))</f>
        <v/>
      </c>
      <c r="O87" s="13" t="str">
        <f t="shared" ref="O87:O93" si="113">IF(M87="","",M87*N87)</f>
        <v/>
      </c>
      <c r="P87" s="13" t="str">
        <f t="shared" si="92"/>
        <v/>
      </c>
      <c r="R87" s="71"/>
      <c r="S87" s="71"/>
      <c r="T87" s="91"/>
      <c r="U87" s="151"/>
      <c r="V87" s="64" t="str">
        <f>IF(U87="","",IF(U87&lt;=135,LOOKUP(U87,概要と通り!$A$24:$A$59,概要と通り!$B$24:$B$59),LOOKUP(U87,概要と通り!$A$63:$A$118,概要と通り!$B$63:$B$118)))</f>
        <v/>
      </c>
      <c r="W87" s="151"/>
      <c r="X87" s="152"/>
      <c r="Y87" s="64" t="str">
        <f t="shared" ref="Y87:Y93" si="114">IF(U87="","","×")</f>
        <v/>
      </c>
      <c r="Z87" s="153"/>
      <c r="AA87" s="64" t="str">
        <f t="shared" ref="AA87:AA93" si="115">IF(U87="","","×")</f>
        <v/>
      </c>
      <c r="AB87" s="155"/>
      <c r="AC87" s="63" t="str">
        <f t="shared" ref="AC87:AC93" si="116">IF(U87="","","=")</f>
        <v/>
      </c>
      <c r="AD87" s="80" t="str">
        <f t="shared" si="57"/>
        <v/>
      </c>
      <c r="AE87" s="13" t="str">
        <f>IF(AD87="","",IF(U87&lt;=135,LOOKUP(U87,概要と通り!$A$24:$A$59,概要と通り!$D$24:$D$59),LOOKUP(U87,概要と通り!$A$63:$A$118,概要と通り!$D$63:$D$118)))</f>
        <v/>
      </c>
      <c r="AF87" s="13" t="str">
        <f t="shared" ref="AF87:AF93" si="117">IF(AD87="","",AD87*AE87)</f>
        <v/>
      </c>
      <c r="AG87" s="13" t="str">
        <f t="shared" si="101"/>
        <v/>
      </c>
    </row>
    <row r="88" spans="1:33" ht="12" customHeight="1">
      <c r="A88" s="71"/>
      <c r="B88" s="71"/>
      <c r="C88" s="91"/>
      <c r="D88" s="151"/>
      <c r="E88" s="64" t="str">
        <f>IF(D88="","",IF(D88&lt;=35,LOOKUP(D88,概要と通り!$G$24:$G$59,概要と通り!$H$24:$H$59),LOOKUP(D88,概要と通り!$G$63:$G$118,概要と通り!$H$63:$H$118)))</f>
        <v/>
      </c>
      <c r="F88" s="151"/>
      <c r="G88" s="152"/>
      <c r="H88" s="64" t="str">
        <f t="shared" si="110"/>
        <v/>
      </c>
      <c r="I88" s="153"/>
      <c r="J88" s="64" t="str">
        <f t="shared" si="111"/>
        <v/>
      </c>
      <c r="K88" s="154"/>
      <c r="L88" s="64" t="str">
        <f t="shared" si="112"/>
        <v/>
      </c>
      <c r="M88" s="80" t="str">
        <f t="shared" si="56"/>
        <v/>
      </c>
      <c r="N88" s="13" t="str">
        <f>IF(M88="","",IF(M88&lt;=35,LOOKUP(D88,概要と通り!$G$24:$G$59,概要と通り!$J$24:$J$59),LOOKUP(D88,概要と通り!$G$63:$G$118,概要と通り!$J$63:$J$118)))</f>
        <v/>
      </c>
      <c r="O88" s="13" t="str">
        <f t="shared" si="113"/>
        <v/>
      </c>
      <c r="P88" s="13" t="str">
        <f t="shared" si="92"/>
        <v/>
      </c>
      <c r="R88" s="71"/>
      <c r="S88" s="71"/>
      <c r="T88" s="91"/>
      <c r="U88" s="151"/>
      <c r="V88" s="64" t="str">
        <f>IF(U88="","",IF(U88&lt;=135,LOOKUP(U88,概要と通り!$A$24:$A$59,概要と通り!$B$24:$B$59),LOOKUP(U88,概要と通り!$A$63:$A$118,概要と通り!$B$63:$B$118)))</f>
        <v/>
      </c>
      <c r="W88" s="151"/>
      <c r="X88" s="152"/>
      <c r="Y88" s="64" t="str">
        <f t="shared" si="114"/>
        <v/>
      </c>
      <c r="Z88" s="153"/>
      <c r="AA88" s="64" t="str">
        <f t="shared" si="115"/>
        <v/>
      </c>
      <c r="AB88" s="155"/>
      <c r="AC88" s="63" t="str">
        <f t="shared" si="116"/>
        <v/>
      </c>
      <c r="AD88" s="80" t="str">
        <f t="shared" si="57"/>
        <v/>
      </c>
      <c r="AE88" s="13" t="str">
        <f>IF(AD88="","",IF(U88&lt;=135,LOOKUP(U88,概要と通り!$A$24:$A$59,概要と通り!$D$24:$D$59),LOOKUP(U88,概要と通り!$A$63:$A$118,概要と通り!$D$63:$D$118)))</f>
        <v/>
      </c>
      <c r="AF88" s="13" t="str">
        <f t="shared" si="117"/>
        <v/>
      </c>
      <c r="AG88" s="13" t="str">
        <f t="shared" si="101"/>
        <v/>
      </c>
    </row>
    <row r="89" spans="1:33" ht="12" customHeight="1">
      <c r="A89" s="71"/>
      <c r="B89" s="71"/>
      <c r="C89" s="91"/>
      <c r="D89" s="151"/>
      <c r="E89" s="64" t="str">
        <f>IF(D89="","",IF(D89&lt;=35,LOOKUP(D89,概要と通り!$G$24:$G$59,概要と通り!$H$24:$H$59),LOOKUP(D89,概要と通り!$G$63:$G$118,概要と通り!$H$63:$H$118)))</f>
        <v/>
      </c>
      <c r="F89" s="151"/>
      <c r="G89" s="152"/>
      <c r="H89" s="64" t="str">
        <f t="shared" si="110"/>
        <v/>
      </c>
      <c r="I89" s="153"/>
      <c r="J89" s="64" t="str">
        <f t="shared" si="111"/>
        <v/>
      </c>
      <c r="K89" s="154"/>
      <c r="L89" s="64" t="str">
        <f t="shared" si="112"/>
        <v/>
      </c>
      <c r="M89" s="80" t="str">
        <f t="shared" si="56"/>
        <v/>
      </c>
      <c r="N89" s="13" t="str">
        <f>IF(M89="","",IF(M89&lt;=35,LOOKUP(D89,概要と通り!$G$24:$G$59,概要と通り!$J$24:$J$59),LOOKUP(D89,概要と通り!$G$63:$G$118,概要と通り!$J$63:$J$118)))</f>
        <v/>
      </c>
      <c r="O89" s="13" t="str">
        <f t="shared" si="113"/>
        <v/>
      </c>
      <c r="P89" s="13" t="str">
        <f t="shared" si="92"/>
        <v/>
      </c>
      <c r="R89" s="71"/>
      <c r="S89" s="71"/>
      <c r="T89" s="91"/>
      <c r="U89" s="151"/>
      <c r="V89" s="64" t="str">
        <f>IF(U89="","",IF(U89&lt;=135,LOOKUP(U89,概要と通り!$A$24:$A$59,概要と通り!$B$24:$B$59),LOOKUP(U89,概要と通り!$A$63:$A$118,概要と通り!$B$63:$B$118)))</f>
        <v/>
      </c>
      <c r="W89" s="151"/>
      <c r="X89" s="152"/>
      <c r="Y89" s="64" t="str">
        <f t="shared" si="114"/>
        <v/>
      </c>
      <c r="Z89" s="153"/>
      <c r="AA89" s="64" t="str">
        <f t="shared" si="115"/>
        <v/>
      </c>
      <c r="AB89" s="155"/>
      <c r="AC89" s="63" t="str">
        <f t="shared" si="116"/>
        <v/>
      </c>
      <c r="AD89" s="80" t="str">
        <f t="shared" si="57"/>
        <v/>
      </c>
      <c r="AE89" s="13" t="str">
        <f>IF(AD89="","",IF(U89&lt;=135,LOOKUP(U89,概要と通り!$A$24:$A$59,概要と通り!$D$24:$D$59),LOOKUP(U89,概要と通り!$A$63:$A$118,概要と通り!$D$63:$D$118)))</f>
        <v/>
      </c>
      <c r="AF89" s="13" t="str">
        <f t="shared" si="117"/>
        <v/>
      </c>
      <c r="AG89" s="13" t="str">
        <f t="shared" si="101"/>
        <v/>
      </c>
    </row>
    <row r="90" spans="1:33" ht="12" customHeight="1">
      <c r="A90" s="71"/>
      <c r="B90" s="71"/>
      <c r="C90" s="91"/>
      <c r="D90" s="151"/>
      <c r="E90" s="64" t="str">
        <f>IF(D90="","",IF(D90&lt;=35,LOOKUP(D90,概要と通り!$G$24:$G$59,概要と通り!$H$24:$H$59),LOOKUP(D90,概要と通り!$G$63:$G$118,概要と通り!$H$63:$H$118)))</f>
        <v/>
      </c>
      <c r="F90" s="151"/>
      <c r="G90" s="152"/>
      <c r="H90" s="64" t="str">
        <f t="shared" si="110"/>
        <v/>
      </c>
      <c r="I90" s="153"/>
      <c r="J90" s="64" t="str">
        <f t="shared" si="111"/>
        <v/>
      </c>
      <c r="K90" s="154"/>
      <c r="L90" s="64" t="str">
        <f t="shared" si="112"/>
        <v/>
      </c>
      <c r="M90" s="80" t="str">
        <f t="shared" si="56"/>
        <v/>
      </c>
      <c r="N90" s="13" t="str">
        <f>IF(M90="","",IF(M90&lt;=35,LOOKUP(D90,概要と通り!$G$24:$G$59,概要と通り!$J$24:$J$59),LOOKUP(D90,概要と通り!$G$63:$G$118,概要と通り!$J$63:$J$118)))</f>
        <v/>
      </c>
      <c r="O90" s="13" t="str">
        <f t="shared" si="113"/>
        <v/>
      </c>
      <c r="P90" s="13" t="str">
        <f t="shared" si="92"/>
        <v/>
      </c>
      <c r="R90" s="71"/>
      <c r="S90" s="71"/>
      <c r="T90" s="91"/>
      <c r="U90" s="151"/>
      <c r="V90" s="64" t="str">
        <f>IF(U90="","",IF(U90&lt;=135,LOOKUP(U90,概要と通り!$A$24:$A$59,概要と通り!$B$24:$B$59),LOOKUP(U90,概要と通り!$A$63:$A$118,概要と通り!$B$63:$B$118)))</f>
        <v/>
      </c>
      <c r="W90" s="151"/>
      <c r="X90" s="152"/>
      <c r="Y90" s="64" t="str">
        <f t="shared" si="114"/>
        <v/>
      </c>
      <c r="Z90" s="153"/>
      <c r="AA90" s="64" t="str">
        <f t="shared" si="115"/>
        <v/>
      </c>
      <c r="AB90" s="155"/>
      <c r="AC90" s="63" t="str">
        <f t="shared" si="116"/>
        <v/>
      </c>
      <c r="AD90" s="80" t="str">
        <f t="shared" si="57"/>
        <v/>
      </c>
      <c r="AE90" s="13" t="str">
        <f>IF(AD90="","",IF(U90&lt;=135,LOOKUP(U90,概要と通り!$A$24:$A$59,概要と通り!$D$24:$D$59),LOOKUP(U90,概要と通り!$A$63:$A$118,概要と通り!$D$63:$D$118)))</f>
        <v/>
      </c>
      <c r="AF90" s="13" t="str">
        <f t="shared" si="117"/>
        <v/>
      </c>
      <c r="AG90" s="13" t="str">
        <f t="shared" si="101"/>
        <v/>
      </c>
    </row>
    <row r="91" spans="1:33" ht="12" customHeight="1">
      <c r="A91" s="71"/>
      <c r="B91" s="71"/>
      <c r="C91" s="91"/>
      <c r="D91" s="151"/>
      <c r="E91" s="64" t="str">
        <f>IF(D91="","",IF(D91&lt;=35,LOOKUP(D91,概要と通り!$G$24:$G$59,概要と通り!$H$24:$H$59),LOOKUP(D91,概要と通り!$G$63:$G$118,概要と通り!$H$63:$H$118)))</f>
        <v/>
      </c>
      <c r="F91" s="151"/>
      <c r="G91" s="152"/>
      <c r="H91" s="64" t="str">
        <f t="shared" si="110"/>
        <v/>
      </c>
      <c r="I91" s="153"/>
      <c r="J91" s="64" t="str">
        <f t="shared" si="111"/>
        <v/>
      </c>
      <c r="K91" s="154"/>
      <c r="L91" s="64" t="str">
        <f t="shared" si="112"/>
        <v/>
      </c>
      <c r="M91" s="80" t="str">
        <f t="shared" si="56"/>
        <v/>
      </c>
      <c r="N91" s="13" t="str">
        <f>IF(M91="","",IF(M91&lt;=35,LOOKUP(D91,概要と通り!$G$24:$G$59,概要と通り!$J$24:$J$59),LOOKUP(D91,概要と通り!$G$63:$G$118,概要と通り!$J$63:$J$118)))</f>
        <v/>
      </c>
      <c r="O91" s="13" t="str">
        <f t="shared" si="113"/>
        <v/>
      </c>
      <c r="P91" s="13" t="str">
        <f t="shared" si="92"/>
        <v/>
      </c>
      <c r="R91" s="71"/>
      <c r="S91" s="71"/>
      <c r="T91" s="91"/>
      <c r="U91" s="151"/>
      <c r="V91" s="64" t="str">
        <f>IF(U91="","",IF(U91&lt;=135,LOOKUP(U91,概要と通り!$A$24:$A$59,概要と通り!$B$24:$B$59),LOOKUP(U91,概要と通り!$A$63:$A$118,概要と通り!$B$63:$B$118)))</f>
        <v/>
      </c>
      <c r="W91" s="151"/>
      <c r="X91" s="152"/>
      <c r="Y91" s="64" t="str">
        <f t="shared" si="114"/>
        <v/>
      </c>
      <c r="Z91" s="153"/>
      <c r="AA91" s="64" t="str">
        <f t="shared" si="115"/>
        <v/>
      </c>
      <c r="AB91" s="155"/>
      <c r="AC91" s="63" t="str">
        <f t="shared" si="116"/>
        <v/>
      </c>
      <c r="AD91" s="80" t="str">
        <f t="shared" si="57"/>
        <v/>
      </c>
      <c r="AE91" s="13" t="str">
        <f>IF(AD91="","",IF(U91&lt;=135,LOOKUP(U91,概要と通り!$A$24:$A$59,概要と通り!$D$24:$D$59),LOOKUP(U91,概要と通り!$A$63:$A$118,概要と通り!$D$63:$D$118)))</f>
        <v/>
      </c>
      <c r="AF91" s="13" t="str">
        <f t="shared" si="117"/>
        <v/>
      </c>
      <c r="AG91" s="13" t="str">
        <f t="shared" si="101"/>
        <v/>
      </c>
    </row>
    <row r="92" spans="1:33" ht="12" customHeight="1">
      <c r="A92" s="71"/>
      <c r="B92" s="71"/>
      <c r="C92" s="91"/>
      <c r="D92" s="151"/>
      <c r="E92" s="64" t="str">
        <f>IF(D92="","",IF(D92&lt;=35,LOOKUP(D92,概要と通り!$G$24:$G$59,概要と通り!$H$24:$H$59),LOOKUP(D92,概要と通り!$G$63:$G$118,概要と通り!$H$63:$H$118)))</f>
        <v/>
      </c>
      <c r="F92" s="151"/>
      <c r="G92" s="152"/>
      <c r="H92" s="64" t="str">
        <f t="shared" si="110"/>
        <v/>
      </c>
      <c r="I92" s="153"/>
      <c r="J92" s="64" t="str">
        <f t="shared" si="111"/>
        <v/>
      </c>
      <c r="K92" s="154"/>
      <c r="L92" s="64" t="str">
        <f t="shared" si="112"/>
        <v/>
      </c>
      <c r="M92" s="80" t="str">
        <f t="shared" si="56"/>
        <v/>
      </c>
      <c r="N92" s="13" t="str">
        <f>IF(M92="","",IF(M92&lt;=35,LOOKUP(D92,概要と通り!$G$24:$G$59,概要と通り!$J$24:$J$59),LOOKUP(D92,概要と通り!$G$63:$G$118,概要と通り!$J$63:$J$118)))</f>
        <v/>
      </c>
      <c r="O92" s="13" t="str">
        <f t="shared" si="113"/>
        <v/>
      </c>
      <c r="P92" s="13" t="str">
        <f t="shared" si="92"/>
        <v/>
      </c>
      <c r="R92" s="71"/>
      <c r="S92" s="71"/>
      <c r="T92" s="91"/>
      <c r="U92" s="151"/>
      <c r="V92" s="64" t="str">
        <f>IF(U92="","",IF(U92&lt;=135,LOOKUP(U92,概要と通り!$A$24:$A$59,概要と通り!$B$24:$B$59),LOOKUP(U92,概要と通り!$A$63:$A$118,概要と通り!$B$63:$B$118)))</f>
        <v/>
      </c>
      <c r="W92" s="151"/>
      <c r="X92" s="152"/>
      <c r="Y92" s="64" t="str">
        <f t="shared" si="114"/>
        <v/>
      </c>
      <c r="Z92" s="153"/>
      <c r="AA92" s="64" t="str">
        <f t="shared" si="115"/>
        <v/>
      </c>
      <c r="AB92" s="155"/>
      <c r="AC92" s="63" t="str">
        <f t="shared" si="116"/>
        <v/>
      </c>
      <c r="AD92" s="80" t="str">
        <f t="shared" si="57"/>
        <v/>
      </c>
      <c r="AE92" s="13" t="str">
        <f>IF(AD92="","",IF(U92&lt;=135,LOOKUP(U92,概要と通り!$A$24:$A$59,概要と通り!$D$24:$D$59),LOOKUP(U92,概要と通り!$A$63:$A$118,概要と通り!$D$63:$D$118)))</f>
        <v/>
      </c>
      <c r="AF92" s="13" t="str">
        <f t="shared" si="117"/>
        <v/>
      </c>
      <c r="AG92" s="13" t="str">
        <f t="shared" si="101"/>
        <v/>
      </c>
    </row>
    <row r="93" spans="1:33" ht="12" customHeight="1">
      <c r="A93" s="71"/>
      <c r="B93" s="71"/>
      <c r="C93" s="91"/>
      <c r="D93" s="151"/>
      <c r="E93" s="64" t="str">
        <f>IF(D93="","",IF(D93&lt;=35,LOOKUP(D93,概要と通り!$G$24:$G$59,概要と通り!$H$24:$H$59),LOOKUP(D93,概要と通り!$G$63:$G$118,概要と通り!$H$63:$H$118)))</f>
        <v/>
      </c>
      <c r="F93" s="151"/>
      <c r="G93" s="152"/>
      <c r="H93" s="64" t="str">
        <f t="shared" si="110"/>
        <v/>
      </c>
      <c r="I93" s="153"/>
      <c r="J93" s="64" t="str">
        <f t="shared" si="111"/>
        <v/>
      </c>
      <c r="K93" s="154"/>
      <c r="L93" s="64" t="str">
        <f t="shared" si="112"/>
        <v/>
      </c>
      <c r="M93" s="80" t="str">
        <f t="shared" si="56"/>
        <v/>
      </c>
      <c r="N93" s="13" t="str">
        <f>IF(M93="","",IF(M93&lt;=35,LOOKUP(D93,概要と通り!$G$24:$G$59,概要と通り!$J$24:$J$59),LOOKUP(D93,概要と通り!$G$63:$G$118,概要と通り!$J$63:$J$118)))</f>
        <v/>
      </c>
      <c r="O93" s="13" t="str">
        <f t="shared" si="113"/>
        <v/>
      </c>
      <c r="P93" s="13" t="str">
        <f t="shared" si="92"/>
        <v/>
      </c>
      <c r="R93" s="71"/>
      <c r="S93" s="71"/>
      <c r="T93" s="91"/>
      <c r="U93" s="151"/>
      <c r="V93" s="64" t="str">
        <f>IF(U93="","",IF(U93&lt;=135,LOOKUP(U93,概要と通り!$A$24:$A$59,概要と通り!$B$24:$B$59),LOOKUP(U93,概要と通り!$A$63:$A$118,概要と通り!$B$63:$B$118)))</f>
        <v/>
      </c>
      <c r="W93" s="151"/>
      <c r="X93" s="152"/>
      <c r="Y93" s="64" t="str">
        <f t="shared" si="114"/>
        <v/>
      </c>
      <c r="Z93" s="153"/>
      <c r="AA93" s="64" t="str">
        <f t="shared" si="115"/>
        <v/>
      </c>
      <c r="AB93" s="155"/>
      <c r="AC93" s="63" t="str">
        <f t="shared" si="116"/>
        <v/>
      </c>
      <c r="AD93" s="80" t="str">
        <f t="shared" si="57"/>
        <v/>
      </c>
      <c r="AE93" s="13" t="str">
        <f>IF(AD93="","",IF(U93&lt;=135,LOOKUP(U93,概要と通り!$A$24:$A$59,概要と通り!$D$24:$D$59),LOOKUP(U93,概要と通り!$A$63:$A$118,概要と通り!$D$63:$D$118)))</f>
        <v/>
      </c>
      <c r="AF93" s="13" t="str">
        <f t="shared" si="117"/>
        <v/>
      </c>
      <c r="AG93" s="13" t="str">
        <f t="shared" si="101"/>
        <v/>
      </c>
    </row>
    <row r="94" spans="1:33" ht="12" customHeight="1">
      <c r="A94" s="71"/>
      <c r="B94" s="71"/>
      <c r="C94" s="91"/>
      <c r="D94" s="151"/>
      <c r="E94" s="64" t="str">
        <f>IF(D94="","",IF(D94&lt;=35,LOOKUP(D94,概要と通り!$G$24:$G$59,概要と通り!$H$24:$H$59),LOOKUP(D94,概要と通り!$G$63:$G$118,概要と通り!$H$63:$H$118)))</f>
        <v/>
      </c>
      <c r="F94" s="151"/>
      <c r="G94" s="152"/>
      <c r="H94" s="64" t="str">
        <f>IF(D94="","","×")</f>
        <v/>
      </c>
      <c r="I94" s="153"/>
      <c r="J94" s="64" t="str">
        <f>IF(D94="","","×")</f>
        <v/>
      </c>
      <c r="K94" s="154"/>
      <c r="L94" s="64" t="str">
        <f>IF(D94="","","=")</f>
        <v/>
      </c>
      <c r="M94" s="80" t="str">
        <f t="shared" si="56"/>
        <v/>
      </c>
      <c r="N94" s="13" t="str">
        <f>IF(M94="","",IF(M94&lt;=35,LOOKUP(D94,概要と通り!$G$24:$G$59,概要と通り!$J$24:$J$59),LOOKUP(D94,概要と通り!$G$63:$G$118,概要と通り!$J$63:$J$118)))</f>
        <v/>
      </c>
      <c r="O94" s="13" t="str">
        <f>IF(M94="","",M94*N94)</f>
        <v/>
      </c>
      <c r="P94" s="13" t="str">
        <f t="shared" si="92"/>
        <v/>
      </c>
      <c r="R94" s="71"/>
      <c r="S94" s="71"/>
      <c r="T94" s="91"/>
      <c r="U94" s="151"/>
      <c r="V94" s="64" t="str">
        <f>IF(U94="","",IF(U94&lt;=135,LOOKUP(U94,概要と通り!$A$24:$A$59,概要と通り!$B$24:$B$59),LOOKUP(U94,概要と通り!$A$63:$A$118,概要と通り!$B$63:$B$118)))</f>
        <v/>
      </c>
      <c r="W94" s="151"/>
      <c r="X94" s="152"/>
      <c r="Y94" s="64" t="str">
        <f>IF(U94="","","×")</f>
        <v/>
      </c>
      <c r="Z94" s="153"/>
      <c r="AA94" s="64" t="str">
        <f>IF(U94="","","×")</f>
        <v/>
      </c>
      <c r="AB94" s="155"/>
      <c r="AC94" s="63" t="str">
        <f>IF(U94="","","=")</f>
        <v/>
      </c>
      <c r="AD94" s="80" t="str">
        <f t="shared" si="57"/>
        <v/>
      </c>
      <c r="AE94" s="13" t="str">
        <f>IF(AD94="","",IF(U94&lt;=135,LOOKUP(U94,概要と通り!$A$24:$A$59,概要と通り!$D$24:$D$59),LOOKUP(U94,概要と通り!$A$63:$A$118,概要と通り!$D$63:$D$118)))</f>
        <v/>
      </c>
      <c r="AF94" s="13" t="str">
        <f>IF(AD94="","",AD94*AE94)</f>
        <v/>
      </c>
      <c r="AG94" s="13" t="str">
        <f t="shared" si="101"/>
        <v/>
      </c>
    </row>
    <row r="95" spans="1:33" ht="12" customHeight="1">
      <c r="A95" s="71"/>
      <c r="B95" s="71"/>
      <c r="C95" s="91"/>
      <c r="D95" s="151"/>
      <c r="E95" s="64" t="str">
        <f>IF(D95="","",IF(D95&lt;=35,LOOKUP(D95,概要と通り!$G$24:$G$59,概要と通り!$H$24:$H$59),LOOKUP(D95,概要と通り!$G$63:$G$118,概要と通り!$H$63:$H$118)))</f>
        <v/>
      </c>
      <c r="F95" s="151"/>
      <c r="G95" s="152"/>
      <c r="H95" s="64" t="str">
        <f t="shared" ref="H95:H101" si="118">IF(D95="","","×")</f>
        <v/>
      </c>
      <c r="I95" s="153"/>
      <c r="J95" s="64" t="str">
        <f t="shared" ref="J95:J101" si="119">IF(D95="","","×")</f>
        <v/>
      </c>
      <c r="K95" s="154"/>
      <c r="L95" s="64" t="str">
        <f t="shared" ref="L95:L101" si="120">IF(D95="","","=")</f>
        <v/>
      </c>
      <c r="M95" s="80" t="str">
        <f t="shared" si="56"/>
        <v/>
      </c>
      <c r="N95" s="13" t="str">
        <f>IF(M95="","",IF(M95&lt;=35,LOOKUP(D95,概要と通り!$G$24:$G$59,概要と通り!$J$24:$J$59),LOOKUP(D95,概要と通り!$G$63:$G$118,概要と通り!$J$63:$J$118)))</f>
        <v/>
      </c>
      <c r="O95" s="13" t="str">
        <f t="shared" ref="O95:O101" si="121">IF(M95="","",M95*N95)</f>
        <v/>
      </c>
      <c r="P95" s="13" t="str">
        <f t="shared" si="92"/>
        <v/>
      </c>
      <c r="R95" s="71"/>
      <c r="S95" s="71"/>
      <c r="T95" s="91"/>
      <c r="U95" s="151"/>
      <c r="V95" s="64" t="str">
        <f>IF(U95="","",IF(U95&lt;=135,LOOKUP(U95,概要と通り!$A$24:$A$59,概要と通り!$B$24:$B$59),LOOKUP(U95,概要と通り!$A$63:$A$118,概要と通り!$B$63:$B$118)))</f>
        <v/>
      </c>
      <c r="W95" s="151"/>
      <c r="X95" s="152"/>
      <c r="Y95" s="64" t="str">
        <f t="shared" ref="Y95:Y101" si="122">IF(U95="","","×")</f>
        <v/>
      </c>
      <c r="Z95" s="153"/>
      <c r="AA95" s="64" t="str">
        <f t="shared" ref="AA95:AA101" si="123">IF(U95="","","×")</f>
        <v/>
      </c>
      <c r="AB95" s="155"/>
      <c r="AC95" s="63" t="str">
        <f t="shared" ref="AC95:AC101" si="124">IF(U95="","","=")</f>
        <v/>
      </c>
      <c r="AD95" s="80" t="str">
        <f t="shared" si="57"/>
        <v/>
      </c>
      <c r="AE95" s="13" t="str">
        <f>IF(AD95="","",IF(U95&lt;=135,LOOKUP(U95,概要と通り!$A$24:$A$59,概要と通り!$D$24:$D$59),LOOKUP(U95,概要と通り!$A$63:$A$118,概要と通り!$D$63:$D$118)))</f>
        <v/>
      </c>
      <c r="AF95" s="13" t="str">
        <f t="shared" ref="AF95:AF101" si="125">IF(AD95="","",AD95*AE95)</f>
        <v/>
      </c>
      <c r="AG95" s="13" t="str">
        <f t="shared" si="101"/>
        <v/>
      </c>
    </row>
    <row r="96" spans="1:33" ht="12" customHeight="1">
      <c r="A96" s="71"/>
      <c r="B96" s="71"/>
      <c r="C96" s="91"/>
      <c r="D96" s="151"/>
      <c r="E96" s="64" t="str">
        <f>IF(D96="","",IF(D96&lt;=35,LOOKUP(D96,概要と通り!$G$24:$G$59,概要と通り!$H$24:$H$59),LOOKUP(D96,概要と通り!$G$63:$G$118,概要と通り!$H$63:$H$118)))</f>
        <v/>
      </c>
      <c r="F96" s="151"/>
      <c r="G96" s="152"/>
      <c r="H96" s="64" t="str">
        <f t="shared" si="118"/>
        <v/>
      </c>
      <c r="I96" s="153"/>
      <c r="J96" s="64" t="str">
        <f t="shared" si="119"/>
        <v/>
      </c>
      <c r="K96" s="154"/>
      <c r="L96" s="64" t="str">
        <f t="shared" si="120"/>
        <v/>
      </c>
      <c r="M96" s="80" t="str">
        <f t="shared" si="56"/>
        <v/>
      </c>
      <c r="N96" s="13" t="str">
        <f>IF(M96="","",IF(M96&lt;=35,LOOKUP(D96,概要と通り!$G$24:$G$59,概要と通り!$J$24:$J$59),LOOKUP(D96,概要と通り!$G$63:$G$118,概要と通り!$J$63:$J$118)))</f>
        <v/>
      </c>
      <c r="O96" s="13" t="str">
        <f t="shared" si="121"/>
        <v/>
      </c>
      <c r="P96" s="13" t="str">
        <f t="shared" si="92"/>
        <v/>
      </c>
      <c r="R96" s="71"/>
      <c r="S96" s="71"/>
      <c r="T96" s="91"/>
      <c r="U96" s="151"/>
      <c r="V96" s="64" t="str">
        <f>IF(U96="","",IF(U96&lt;=135,LOOKUP(U96,概要と通り!$A$24:$A$59,概要と通り!$B$24:$B$59),LOOKUP(U96,概要と通り!$A$63:$A$118,概要と通り!$B$63:$B$118)))</f>
        <v/>
      </c>
      <c r="W96" s="151"/>
      <c r="X96" s="152"/>
      <c r="Y96" s="64" t="str">
        <f t="shared" si="122"/>
        <v/>
      </c>
      <c r="Z96" s="153"/>
      <c r="AA96" s="64" t="str">
        <f t="shared" si="123"/>
        <v/>
      </c>
      <c r="AB96" s="155"/>
      <c r="AC96" s="63" t="str">
        <f t="shared" si="124"/>
        <v/>
      </c>
      <c r="AD96" s="80" t="str">
        <f t="shared" si="57"/>
        <v/>
      </c>
      <c r="AE96" s="13" t="str">
        <f>IF(AD96="","",IF(U96&lt;=135,LOOKUP(U96,概要と通り!$A$24:$A$59,概要と通り!$D$24:$D$59),LOOKUP(U96,概要と通り!$A$63:$A$118,概要と通り!$D$63:$D$118)))</f>
        <v/>
      </c>
      <c r="AF96" s="13" t="str">
        <f t="shared" si="125"/>
        <v/>
      </c>
      <c r="AG96" s="13" t="str">
        <f t="shared" si="101"/>
        <v/>
      </c>
    </row>
    <row r="97" spans="1:33" ht="12" customHeight="1">
      <c r="A97" s="71"/>
      <c r="B97" s="71"/>
      <c r="C97" s="91"/>
      <c r="D97" s="151"/>
      <c r="E97" s="64" t="str">
        <f>IF(D97="","",IF(D97&lt;=35,LOOKUP(D97,概要と通り!$G$24:$G$59,概要と通り!$H$24:$H$59),LOOKUP(D97,概要と通り!$G$63:$G$118,概要と通り!$H$63:$H$118)))</f>
        <v/>
      </c>
      <c r="F97" s="151"/>
      <c r="G97" s="152"/>
      <c r="H97" s="64" t="str">
        <f t="shared" si="118"/>
        <v/>
      </c>
      <c r="I97" s="153"/>
      <c r="J97" s="64" t="str">
        <f t="shared" si="119"/>
        <v/>
      </c>
      <c r="K97" s="154"/>
      <c r="L97" s="64" t="str">
        <f t="shared" si="120"/>
        <v/>
      </c>
      <c r="M97" s="80" t="str">
        <f t="shared" si="56"/>
        <v/>
      </c>
      <c r="N97" s="13" t="str">
        <f>IF(M97="","",IF(M97&lt;=35,LOOKUP(D97,概要と通り!$G$24:$G$59,概要と通り!$J$24:$J$59),LOOKUP(D97,概要と通り!$G$63:$G$118,概要と通り!$J$63:$J$118)))</f>
        <v/>
      </c>
      <c r="O97" s="13" t="str">
        <f t="shared" si="121"/>
        <v/>
      </c>
      <c r="P97" s="13" t="str">
        <f t="shared" si="92"/>
        <v/>
      </c>
      <c r="R97" s="71"/>
      <c r="S97" s="71"/>
      <c r="T97" s="91"/>
      <c r="U97" s="151"/>
      <c r="V97" s="64" t="str">
        <f>IF(U97="","",IF(U97&lt;=135,LOOKUP(U97,概要と通り!$A$24:$A$59,概要と通り!$B$24:$B$59),LOOKUP(U97,概要と通り!$A$63:$A$118,概要と通り!$B$63:$B$118)))</f>
        <v/>
      </c>
      <c r="W97" s="151"/>
      <c r="X97" s="152"/>
      <c r="Y97" s="64" t="str">
        <f t="shared" si="122"/>
        <v/>
      </c>
      <c r="Z97" s="153"/>
      <c r="AA97" s="64" t="str">
        <f t="shared" si="123"/>
        <v/>
      </c>
      <c r="AB97" s="155"/>
      <c r="AC97" s="63" t="str">
        <f t="shared" si="124"/>
        <v/>
      </c>
      <c r="AD97" s="80" t="str">
        <f t="shared" si="57"/>
        <v/>
      </c>
      <c r="AE97" s="13" t="str">
        <f>IF(AD97="","",IF(U97&lt;=135,LOOKUP(U97,概要と通り!$A$24:$A$59,概要と通り!$D$24:$D$59),LOOKUP(U97,概要と通り!$A$63:$A$118,概要と通り!$D$63:$D$118)))</f>
        <v/>
      </c>
      <c r="AF97" s="13" t="str">
        <f t="shared" si="125"/>
        <v/>
      </c>
      <c r="AG97" s="13" t="str">
        <f t="shared" si="101"/>
        <v/>
      </c>
    </row>
    <row r="98" spans="1:33" ht="12" customHeight="1">
      <c r="A98" s="71"/>
      <c r="B98" s="71"/>
      <c r="C98" s="91"/>
      <c r="D98" s="151"/>
      <c r="E98" s="64" t="str">
        <f>IF(D98="","",IF(D98&lt;=35,LOOKUP(D98,概要と通り!$G$24:$G$59,概要と通り!$H$24:$H$59),LOOKUP(D98,概要と通り!$G$63:$G$118,概要と通り!$H$63:$H$118)))</f>
        <v/>
      </c>
      <c r="F98" s="151"/>
      <c r="G98" s="152"/>
      <c r="H98" s="64" t="str">
        <f t="shared" si="118"/>
        <v/>
      </c>
      <c r="I98" s="153"/>
      <c r="J98" s="64" t="str">
        <f t="shared" si="119"/>
        <v/>
      </c>
      <c r="K98" s="154"/>
      <c r="L98" s="64" t="str">
        <f t="shared" si="120"/>
        <v/>
      </c>
      <c r="M98" s="80" t="str">
        <f t="shared" ref="M98:M159" si="126">IF(K98="","",IF(0.0001&gt;ABS(G98*I98*K98/1000),0,ABS(G98*I98*K98/1000)))</f>
        <v/>
      </c>
      <c r="N98" s="13" t="str">
        <f>IF(M98="","",IF(M98&lt;=35,LOOKUP(D98,概要と通り!$G$24:$G$59,概要と通り!$J$24:$J$59),LOOKUP(D98,概要と通り!$G$63:$G$118,概要と通り!$J$63:$J$118)))</f>
        <v/>
      </c>
      <c r="O98" s="13" t="str">
        <f t="shared" si="121"/>
        <v/>
      </c>
      <c r="P98" s="13" t="str">
        <f t="shared" si="92"/>
        <v/>
      </c>
      <c r="R98" s="71"/>
      <c r="S98" s="71"/>
      <c r="T98" s="91"/>
      <c r="U98" s="151"/>
      <c r="V98" s="64" t="str">
        <f>IF(U98="","",IF(U98&lt;=135,LOOKUP(U98,概要と通り!$A$24:$A$59,概要と通り!$B$24:$B$59),LOOKUP(U98,概要と通り!$A$63:$A$118,概要と通り!$B$63:$B$118)))</f>
        <v/>
      </c>
      <c r="W98" s="151"/>
      <c r="X98" s="152"/>
      <c r="Y98" s="64" t="str">
        <f t="shared" si="122"/>
        <v/>
      </c>
      <c r="Z98" s="153"/>
      <c r="AA98" s="64" t="str">
        <f t="shared" si="123"/>
        <v/>
      </c>
      <c r="AB98" s="155"/>
      <c r="AC98" s="63" t="str">
        <f t="shared" si="124"/>
        <v/>
      </c>
      <c r="AD98" s="80" t="str">
        <f t="shared" ref="AD98:AD159" si="127">IF(AB98="","",IF(0.0001&gt;ABS(X98*Z98*AB98/1000),0,ABS(X98*Z98*AB98/1000)))</f>
        <v/>
      </c>
      <c r="AE98" s="13" t="str">
        <f>IF(AD98="","",IF(U98&lt;=135,LOOKUP(U98,概要と通り!$A$24:$A$59,概要と通り!$D$24:$D$59),LOOKUP(U98,概要と通り!$A$63:$A$118,概要と通り!$D$63:$D$118)))</f>
        <v/>
      </c>
      <c r="AF98" s="13" t="str">
        <f t="shared" si="125"/>
        <v/>
      </c>
      <c r="AG98" s="13" t="str">
        <f t="shared" si="101"/>
        <v/>
      </c>
    </row>
    <row r="99" spans="1:33" ht="12" customHeight="1">
      <c r="A99" s="71"/>
      <c r="B99" s="71"/>
      <c r="C99" s="91"/>
      <c r="D99" s="151"/>
      <c r="E99" s="64" t="str">
        <f>IF(D99="","",IF(D99&lt;=35,LOOKUP(D99,概要と通り!$G$24:$G$59,概要と通り!$H$24:$H$59),LOOKUP(D99,概要と通り!$G$63:$G$118,概要と通り!$H$63:$H$118)))</f>
        <v/>
      </c>
      <c r="F99" s="151"/>
      <c r="G99" s="152"/>
      <c r="H99" s="64" t="str">
        <f t="shared" si="118"/>
        <v/>
      </c>
      <c r="I99" s="153"/>
      <c r="J99" s="64" t="str">
        <f t="shared" si="119"/>
        <v/>
      </c>
      <c r="K99" s="154"/>
      <c r="L99" s="64" t="str">
        <f t="shared" si="120"/>
        <v/>
      </c>
      <c r="M99" s="80" t="str">
        <f t="shared" si="126"/>
        <v/>
      </c>
      <c r="N99" s="13" t="str">
        <f>IF(M99="","",IF(M99&lt;=35,LOOKUP(D99,概要と通り!$G$24:$G$59,概要と通り!$J$24:$J$59),LOOKUP(D99,概要と通り!$G$63:$G$118,概要と通り!$J$63:$J$118)))</f>
        <v/>
      </c>
      <c r="O99" s="13" t="str">
        <f t="shared" si="121"/>
        <v/>
      </c>
      <c r="P99" s="13" t="str">
        <f t="shared" si="92"/>
        <v/>
      </c>
      <c r="R99" s="71"/>
      <c r="S99" s="71"/>
      <c r="T99" s="91"/>
      <c r="U99" s="151"/>
      <c r="V99" s="64" t="str">
        <f>IF(U99="","",IF(U99&lt;=135,LOOKUP(U99,概要と通り!$A$24:$A$59,概要と通り!$B$24:$B$59),LOOKUP(U99,概要と通り!$A$63:$A$118,概要と通り!$B$63:$B$118)))</f>
        <v/>
      </c>
      <c r="W99" s="151"/>
      <c r="X99" s="152"/>
      <c r="Y99" s="64" t="str">
        <f t="shared" si="122"/>
        <v/>
      </c>
      <c r="Z99" s="153"/>
      <c r="AA99" s="64" t="str">
        <f t="shared" si="123"/>
        <v/>
      </c>
      <c r="AB99" s="155"/>
      <c r="AC99" s="63" t="str">
        <f t="shared" si="124"/>
        <v/>
      </c>
      <c r="AD99" s="80" t="str">
        <f t="shared" si="127"/>
        <v/>
      </c>
      <c r="AE99" s="13" t="str">
        <f>IF(AD99="","",IF(U99&lt;=135,LOOKUP(U99,概要と通り!$A$24:$A$59,概要と通り!$D$24:$D$59),LOOKUP(U99,概要と通り!$A$63:$A$118,概要と通り!$D$63:$D$118)))</f>
        <v/>
      </c>
      <c r="AF99" s="13" t="str">
        <f t="shared" si="125"/>
        <v/>
      </c>
      <c r="AG99" s="13" t="str">
        <f t="shared" si="101"/>
        <v/>
      </c>
    </row>
    <row r="100" spans="1:33" ht="12" customHeight="1">
      <c r="A100" s="71"/>
      <c r="B100" s="71"/>
      <c r="C100" s="91"/>
      <c r="D100" s="151"/>
      <c r="E100" s="64" t="str">
        <f>IF(D100="","",IF(D100&lt;=35,LOOKUP(D100,概要と通り!$G$24:$G$59,概要と通り!$H$24:$H$59),LOOKUP(D100,概要と通り!$G$63:$G$118,概要と通り!$H$63:$H$118)))</f>
        <v/>
      </c>
      <c r="F100" s="151"/>
      <c r="G100" s="152"/>
      <c r="H100" s="64" t="str">
        <f t="shared" si="118"/>
        <v/>
      </c>
      <c r="I100" s="153"/>
      <c r="J100" s="64" t="str">
        <f t="shared" si="119"/>
        <v/>
      </c>
      <c r="K100" s="154"/>
      <c r="L100" s="64" t="str">
        <f t="shared" si="120"/>
        <v/>
      </c>
      <c r="M100" s="80" t="str">
        <f t="shared" si="126"/>
        <v/>
      </c>
      <c r="N100" s="13" t="str">
        <f>IF(M100="","",IF(M100&lt;=35,LOOKUP(D100,概要と通り!$G$24:$G$59,概要と通り!$J$24:$J$59),LOOKUP(D100,概要と通り!$G$63:$G$118,概要と通り!$J$63:$J$118)))</f>
        <v/>
      </c>
      <c r="O100" s="13" t="str">
        <f t="shared" si="121"/>
        <v/>
      </c>
      <c r="P100" s="13" t="str">
        <f t="shared" si="92"/>
        <v/>
      </c>
      <c r="R100" s="71"/>
      <c r="S100" s="71"/>
      <c r="T100" s="91"/>
      <c r="U100" s="151"/>
      <c r="V100" s="64" t="str">
        <f>IF(U100="","",IF(U100&lt;=135,LOOKUP(U100,概要と通り!$A$24:$A$59,概要と通り!$B$24:$B$59),LOOKUP(U100,概要と通り!$A$63:$A$118,概要と通り!$B$63:$B$118)))</f>
        <v/>
      </c>
      <c r="W100" s="151"/>
      <c r="X100" s="152"/>
      <c r="Y100" s="64" t="str">
        <f t="shared" si="122"/>
        <v/>
      </c>
      <c r="Z100" s="153"/>
      <c r="AA100" s="64" t="str">
        <f t="shared" si="123"/>
        <v/>
      </c>
      <c r="AB100" s="155"/>
      <c r="AC100" s="63" t="str">
        <f t="shared" si="124"/>
        <v/>
      </c>
      <c r="AD100" s="80" t="str">
        <f t="shared" si="127"/>
        <v/>
      </c>
      <c r="AE100" s="13" t="str">
        <f>IF(AD100="","",IF(U100&lt;=135,LOOKUP(U100,概要と通り!$A$24:$A$59,概要と通り!$D$24:$D$59),LOOKUP(U100,概要と通り!$A$63:$A$118,概要と通り!$D$63:$D$118)))</f>
        <v/>
      </c>
      <c r="AF100" s="13" t="str">
        <f t="shared" si="125"/>
        <v/>
      </c>
      <c r="AG100" s="13" t="str">
        <f t="shared" si="101"/>
        <v/>
      </c>
    </row>
    <row r="101" spans="1:33" ht="12" customHeight="1">
      <c r="A101" s="71"/>
      <c r="B101" s="71"/>
      <c r="C101" s="91"/>
      <c r="D101" s="151"/>
      <c r="E101" s="64" t="str">
        <f>IF(D101="","",IF(D101&lt;=35,LOOKUP(D101,概要と通り!$G$24:$G$59,概要と通り!$H$24:$H$59),LOOKUP(D101,概要と通り!$G$63:$G$118,概要と通り!$H$63:$H$118)))</f>
        <v/>
      </c>
      <c r="F101" s="151"/>
      <c r="G101" s="152"/>
      <c r="H101" s="64" t="str">
        <f t="shared" si="118"/>
        <v/>
      </c>
      <c r="I101" s="153"/>
      <c r="J101" s="64" t="str">
        <f t="shared" si="119"/>
        <v/>
      </c>
      <c r="K101" s="154"/>
      <c r="L101" s="64" t="str">
        <f t="shared" si="120"/>
        <v/>
      </c>
      <c r="M101" s="80" t="str">
        <f t="shared" si="126"/>
        <v/>
      </c>
      <c r="N101" s="13" t="str">
        <f>IF(M101="","",IF(M101&lt;=35,LOOKUP(D101,概要と通り!$G$24:$G$59,概要と通り!$J$24:$J$59),LOOKUP(D101,概要と通り!$G$63:$G$118,概要と通り!$J$63:$J$118)))</f>
        <v/>
      </c>
      <c r="O101" s="13" t="str">
        <f t="shared" si="121"/>
        <v/>
      </c>
      <c r="P101" s="13" t="str">
        <f t="shared" ref="P101:P132" si="128">IF(M101="","",M101*(N101-$P$184)^2)</f>
        <v/>
      </c>
      <c r="R101" s="71"/>
      <c r="S101" s="71"/>
      <c r="T101" s="91"/>
      <c r="U101" s="151"/>
      <c r="V101" s="64" t="str">
        <f>IF(U101="","",IF(U101&lt;=135,LOOKUP(U101,概要と通り!$A$24:$A$59,概要と通り!$B$24:$B$59),LOOKUP(U101,概要と通り!$A$63:$A$118,概要と通り!$B$63:$B$118)))</f>
        <v/>
      </c>
      <c r="W101" s="151"/>
      <c r="X101" s="152"/>
      <c r="Y101" s="64" t="str">
        <f t="shared" si="122"/>
        <v/>
      </c>
      <c r="Z101" s="153"/>
      <c r="AA101" s="64" t="str">
        <f t="shared" si="123"/>
        <v/>
      </c>
      <c r="AB101" s="155"/>
      <c r="AC101" s="63" t="str">
        <f t="shared" si="124"/>
        <v/>
      </c>
      <c r="AD101" s="80" t="str">
        <f t="shared" si="127"/>
        <v/>
      </c>
      <c r="AE101" s="13" t="str">
        <f>IF(AD101="","",IF(U101&lt;=135,LOOKUP(U101,概要と通り!$A$24:$A$59,概要と通り!$D$24:$D$59),LOOKUP(U101,概要と通り!$A$63:$A$118,概要と通り!$D$63:$D$118)))</f>
        <v/>
      </c>
      <c r="AF101" s="13" t="str">
        <f t="shared" si="125"/>
        <v/>
      </c>
      <c r="AG101" s="13" t="str">
        <f t="shared" si="101"/>
        <v/>
      </c>
    </row>
    <row r="102" spans="1:33" ht="12" customHeight="1">
      <c r="A102" s="71"/>
      <c r="B102" s="71"/>
      <c r="C102" s="91"/>
      <c r="D102" s="151"/>
      <c r="E102" s="64" t="str">
        <f>IF(D102="","",IF(D102&lt;=35,LOOKUP(D102,概要と通り!$G$24:$G$59,概要と通り!$H$24:$H$59),LOOKUP(D102,概要と通り!$G$63:$G$118,概要と通り!$H$63:$H$118)))</f>
        <v/>
      </c>
      <c r="F102" s="151"/>
      <c r="G102" s="152"/>
      <c r="H102" s="64" t="str">
        <f>IF(D102="","","×")</f>
        <v/>
      </c>
      <c r="I102" s="153"/>
      <c r="J102" s="64" t="str">
        <f>IF(D102="","","×")</f>
        <v/>
      </c>
      <c r="K102" s="154"/>
      <c r="L102" s="64" t="str">
        <f>IF(D102="","","=")</f>
        <v/>
      </c>
      <c r="M102" s="80" t="str">
        <f t="shared" si="126"/>
        <v/>
      </c>
      <c r="N102" s="13" t="str">
        <f>IF(M102="","",IF(M102&lt;=35,LOOKUP(D102,概要と通り!$G$24:$G$59,概要と通り!$J$24:$J$59),LOOKUP(D102,概要と通り!$G$63:$G$118,概要と通り!$J$63:$J$118)))</f>
        <v/>
      </c>
      <c r="O102" s="13" t="str">
        <f>IF(M102="","",M102*N102)</f>
        <v/>
      </c>
      <c r="P102" s="13" t="str">
        <f t="shared" si="128"/>
        <v/>
      </c>
      <c r="R102" s="71"/>
      <c r="S102" s="71"/>
      <c r="T102" s="91"/>
      <c r="U102" s="151"/>
      <c r="V102" s="64" t="str">
        <f>IF(U102="","",IF(U102&lt;=135,LOOKUP(U102,概要と通り!$A$24:$A$59,概要と通り!$B$24:$B$59),LOOKUP(U102,概要と通り!$A$63:$A$118,概要と通り!$B$63:$B$118)))</f>
        <v/>
      </c>
      <c r="W102" s="151"/>
      <c r="X102" s="152"/>
      <c r="Y102" s="64" t="str">
        <f>IF(U102="","","×")</f>
        <v/>
      </c>
      <c r="Z102" s="153"/>
      <c r="AA102" s="64" t="str">
        <f>IF(U102="","","×")</f>
        <v/>
      </c>
      <c r="AB102" s="155"/>
      <c r="AC102" s="63" t="str">
        <f>IF(U102="","","=")</f>
        <v/>
      </c>
      <c r="AD102" s="80" t="str">
        <f t="shared" si="127"/>
        <v/>
      </c>
      <c r="AE102" s="13" t="str">
        <f>IF(AD102="","",IF(U102&lt;=135,LOOKUP(U102,概要と通り!$A$24:$A$59,概要と通り!$D$24:$D$59),LOOKUP(U102,概要と通り!$A$63:$A$118,概要と通り!$D$63:$D$118)))</f>
        <v/>
      </c>
      <c r="AF102" s="13" t="str">
        <f>IF(AD102="","",AD102*AE102)</f>
        <v/>
      </c>
      <c r="AG102" s="13" t="str">
        <f t="shared" si="101"/>
        <v/>
      </c>
    </row>
    <row r="103" spans="1:33" ht="12" customHeight="1">
      <c r="A103" s="71"/>
      <c r="B103" s="71"/>
      <c r="C103" s="91"/>
      <c r="D103" s="151"/>
      <c r="E103" s="64" t="str">
        <f>IF(D103="","",IF(D103&lt;=35,LOOKUP(D103,概要と通り!$G$24:$G$59,概要と通り!$H$24:$H$59),LOOKUP(D103,概要と通り!$G$63:$G$118,概要と通り!$H$63:$H$118)))</f>
        <v/>
      </c>
      <c r="F103" s="151"/>
      <c r="G103" s="152"/>
      <c r="H103" s="64" t="str">
        <f t="shared" ref="H103:H109" si="129">IF(D103="","","×")</f>
        <v/>
      </c>
      <c r="I103" s="153"/>
      <c r="J103" s="64" t="str">
        <f t="shared" ref="J103:J109" si="130">IF(D103="","","×")</f>
        <v/>
      </c>
      <c r="K103" s="154"/>
      <c r="L103" s="64" t="str">
        <f t="shared" ref="L103:L109" si="131">IF(D103="","","=")</f>
        <v/>
      </c>
      <c r="M103" s="80" t="str">
        <f t="shared" si="126"/>
        <v/>
      </c>
      <c r="N103" s="13" t="str">
        <f>IF(M103="","",IF(M103&lt;=35,LOOKUP(D103,概要と通り!$G$24:$G$59,概要と通り!$J$24:$J$59),LOOKUP(D103,概要と通り!$G$63:$G$118,概要と通り!$J$63:$J$118)))</f>
        <v/>
      </c>
      <c r="O103" s="13" t="str">
        <f t="shared" ref="O103:O109" si="132">IF(M103="","",M103*N103)</f>
        <v/>
      </c>
      <c r="P103" s="13" t="str">
        <f t="shared" si="128"/>
        <v/>
      </c>
      <c r="R103" s="71"/>
      <c r="S103" s="71"/>
      <c r="T103" s="91"/>
      <c r="U103" s="151"/>
      <c r="V103" s="64" t="str">
        <f>IF(U103="","",IF(U103&lt;=135,LOOKUP(U103,概要と通り!$A$24:$A$59,概要と通り!$B$24:$B$59),LOOKUP(U103,概要と通り!$A$63:$A$118,概要と通り!$B$63:$B$118)))</f>
        <v/>
      </c>
      <c r="W103" s="151"/>
      <c r="X103" s="152"/>
      <c r="Y103" s="64" t="str">
        <f t="shared" ref="Y103:Y109" si="133">IF(U103="","","×")</f>
        <v/>
      </c>
      <c r="Z103" s="153"/>
      <c r="AA103" s="64" t="str">
        <f t="shared" ref="AA103:AA109" si="134">IF(U103="","","×")</f>
        <v/>
      </c>
      <c r="AB103" s="155"/>
      <c r="AC103" s="63" t="str">
        <f t="shared" ref="AC103:AC109" si="135">IF(U103="","","=")</f>
        <v/>
      </c>
      <c r="AD103" s="80" t="str">
        <f t="shared" si="127"/>
        <v/>
      </c>
      <c r="AE103" s="13" t="str">
        <f>IF(AD103="","",IF(U103&lt;=135,LOOKUP(U103,概要と通り!$A$24:$A$59,概要と通り!$D$24:$D$59),LOOKUP(U103,概要と通り!$A$63:$A$118,概要と通り!$D$63:$D$118)))</f>
        <v/>
      </c>
      <c r="AF103" s="13" t="str">
        <f t="shared" ref="AF103:AF109" si="136">IF(AD103="","",AD103*AE103)</f>
        <v/>
      </c>
      <c r="AG103" s="13" t="str">
        <f t="shared" si="101"/>
        <v/>
      </c>
    </row>
    <row r="104" spans="1:33" ht="12" customHeight="1">
      <c r="A104" s="71"/>
      <c r="B104" s="71"/>
      <c r="C104" s="91"/>
      <c r="D104" s="151"/>
      <c r="E104" s="64" t="str">
        <f>IF(D104="","",IF(D104&lt;=35,LOOKUP(D104,概要と通り!$G$24:$G$59,概要と通り!$H$24:$H$59),LOOKUP(D104,概要と通り!$G$63:$G$118,概要と通り!$H$63:$H$118)))</f>
        <v/>
      </c>
      <c r="F104" s="151"/>
      <c r="G104" s="152"/>
      <c r="H104" s="64" t="str">
        <f t="shared" si="129"/>
        <v/>
      </c>
      <c r="I104" s="153"/>
      <c r="J104" s="64" t="str">
        <f t="shared" si="130"/>
        <v/>
      </c>
      <c r="K104" s="154"/>
      <c r="L104" s="64" t="str">
        <f t="shared" si="131"/>
        <v/>
      </c>
      <c r="M104" s="80" t="str">
        <f t="shared" si="126"/>
        <v/>
      </c>
      <c r="N104" s="13" t="str">
        <f>IF(M104="","",IF(M104&lt;=35,LOOKUP(D104,概要と通り!$G$24:$G$59,概要と通り!$J$24:$J$59),LOOKUP(D104,概要と通り!$G$63:$G$118,概要と通り!$J$63:$J$118)))</f>
        <v/>
      </c>
      <c r="O104" s="13" t="str">
        <f t="shared" si="132"/>
        <v/>
      </c>
      <c r="P104" s="13" t="str">
        <f t="shared" si="128"/>
        <v/>
      </c>
      <c r="R104" s="71"/>
      <c r="S104" s="71"/>
      <c r="T104" s="91"/>
      <c r="U104" s="151"/>
      <c r="V104" s="64" t="str">
        <f>IF(U104="","",IF(U104&lt;=135,LOOKUP(U104,概要と通り!$A$24:$A$59,概要と通り!$B$24:$B$59),LOOKUP(U104,概要と通り!$A$63:$A$118,概要と通り!$B$63:$B$118)))</f>
        <v/>
      </c>
      <c r="W104" s="151"/>
      <c r="X104" s="152"/>
      <c r="Y104" s="64" t="str">
        <f t="shared" si="133"/>
        <v/>
      </c>
      <c r="Z104" s="153"/>
      <c r="AA104" s="64" t="str">
        <f t="shared" si="134"/>
        <v/>
      </c>
      <c r="AB104" s="155"/>
      <c r="AC104" s="63" t="str">
        <f t="shared" si="135"/>
        <v/>
      </c>
      <c r="AD104" s="80" t="str">
        <f t="shared" si="127"/>
        <v/>
      </c>
      <c r="AE104" s="13" t="str">
        <f>IF(AD104="","",IF(U104&lt;=135,LOOKUP(U104,概要と通り!$A$24:$A$59,概要と通り!$D$24:$D$59),LOOKUP(U104,概要と通り!$A$63:$A$118,概要と通り!$D$63:$D$118)))</f>
        <v/>
      </c>
      <c r="AF104" s="13" t="str">
        <f t="shared" si="136"/>
        <v/>
      </c>
      <c r="AG104" s="13" t="str">
        <f t="shared" ref="AG104:AG135" si="137">IF(AD104="","",AD104*(AE104-$AG$191)^2)</f>
        <v/>
      </c>
    </row>
    <row r="105" spans="1:33" ht="12" customHeight="1">
      <c r="A105" s="71"/>
      <c r="B105" s="71"/>
      <c r="C105" s="91"/>
      <c r="D105" s="151"/>
      <c r="E105" s="64" t="str">
        <f>IF(D105="","",IF(D105&lt;=35,LOOKUP(D105,概要と通り!$G$24:$G$59,概要と通り!$H$24:$H$59),LOOKUP(D105,概要と通り!$G$63:$G$118,概要と通り!$H$63:$H$118)))</f>
        <v/>
      </c>
      <c r="F105" s="151"/>
      <c r="G105" s="152"/>
      <c r="H105" s="64" t="str">
        <f t="shared" si="129"/>
        <v/>
      </c>
      <c r="I105" s="153"/>
      <c r="J105" s="64" t="str">
        <f t="shared" si="130"/>
        <v/>
      </c>
      <c r="K105" s="154"/>
      <c r="L105" s="64" t="str">
        <f t="shared" si="131"/>
        <v/>
      </c>
      <c r="M105" s="80" t="str">
        <f t="shared" si="126"/>
        <v/>
      </c>
      <c r="N105" s="13" t="str">
        <f>IF(M105="","",IF(M105&lt;=35,LOOKUP(D105,概要と通り!$G$24:$G$59,概要と通り!$J$24:$J$59),LOOKUP(D105,概要と通り!$G$63:$G$118,概要と通り!$J$63:$J$118)))</f>
        <v/>
      </c>
      <c r="O105" s="13" t="str">
        <f t="shared" si="132"/>
        <v/>
      </c>
      <c r="P105" s="13" t="str">
        <f t="shared" si="128"/>
        <v/>
      </c>
      <c r="R105" s="71"/>
      <c r="S105" s="71"/>
      <c r="T105" s="91"/>
      <c r="U105" s="151"/>
      <c r="V105" s="64" t="str">
        <f>IF(U105="","",IF(U105&lt;=135,LOOKUP(U105,概要と通り!$A$24:$A$59,概要と通り!$B$24:$B$59),LOOKUP(U105,概要と通り!$A$63:$A$118,概要と通り!$B$63:$B$118)))</f>
        <v/>
      </c>
      <c r="W105" s="151"/>
      <c r="X105" s="152"/>
      <c r="Y105" s="64" t="str">
        <f t="shared" si="133"/>
        <v/>
      </c>
      <c r="Z105" s="153"/>
      <c r="AA105" s="64" t="str">
        <f t="shared" si="134"/>
        <v/>
      </c>
      <c r="AB105" s="155"/>
      <c r="AC105" s="63" t="str">
        <f t="shared" si="135"/>
        <v/>
      </c>
      <c r="AD105" s="80" t="str">
        <f t="shared" si="127"/>
        <v/>
      </c>
      <c r="AE105" s="13" t="str">
        <f>IF(AD105="","",IF(U105&lt;=135,LOOKUP(U105,概要と通り!$A$24:$A$59,概要と通り!$D$24:$D$59),LOOKUP(U105,概要と通り!$A$63:$A$118,概要と通り!$D$63:$D$118)))</f>
        <v/>
      </c>
      <c r="AF105" s="13" t="str">
        <f t="shared" si="136"/>
        <v/>
      </c>
      <c r="AG105" s="13" t="str">
        <f t="shared" si="137"/>
        <v/>
      </c>
    </row>
    <row r="106" spans="1:33" ht="12" customHeight="1">
      <c r="A106" s="71"/>
      <c r="B106" s="71"/>
      <c r="C106" s="91"/>
      <c r="D106" s="151"/>
      <c r="E106" s="64" t="str">
        <f>IF(D106="","",IF(D106&lt;=35,LOOKUP(D106,概要と通り!$G$24:$G$59,概要と通り!$H$24:$H$59),LOOKUP(D106,概要と通り!$G$63:$G$118,概要と通り!$H$63:$H$118)))</f>
        <v/>
      </c>
      <c r="F106" s="151"/>
      <c r="G106" s="152"/>
      <c r="H106" s="64" t="str">
        <f t="shared" si="129"/>
        <v/>
      </c>
      <c r="I106" s="153"/>
      <c r="J106" s="64" t="str">
        <f t="shared" si="130"/>
        <v/>
      </c>
      <c r="K106" s="154"/>
      <c r="L106" s="64" t="str">
        <f t="shared" si="131"/>
        <v/>
      </c>
      <c r="M106" s="80" t="str">
        <f t="shared" si="126"/>
        <v/>
      </c>
      <c r="N106" s="13" t="str">
        <f>IF(M106="","",IF(M106&lt;=35,LOOKUP(D106,概要と通り!$G$24:$G$59,概要と通り!$J$24:$J$59),LOOKUP(D106,概要と通り!$G$63:$G$118,概要と通り!$J$63:$J$118)))</f>
        <v/>
      </c>
      <c r="O106" s="13" t="str">
        <f t="shared" si="132"/>
        <v/>
      </c>
      <c r="P106" s="13" t="str">
        <f t="shared" si="128"/>
        <v/>
      </c>
      <c r="R106" s="71"/>
      <c r="S106" s="71"/>
      <c r="T106" s="91"/>
      <c r="U106" s="151"/>
      <c r="V106" s="64" t="str">
        <f>IF(U106="","",IF(U106&lt;=135,LOOKUP(U106,概要と通り!$A$24:$A$59,概要と通り!$B$24:$B$59),LOOKUP(U106,概要と通り!$A$63:$A$118,概要と通り!$B$63:$B$118)))</f>
        <v/>
      </c>
      <c r="W106" s="151"/>
      <c r="X106" s="152"/>
      <c r="Y106" s="64" t="str">
        <f t="shared" si="133"/>
        <v/>
      </c>
      <c r="Z106" s="153"/>
      <c r="AA106" s="64" t="str">
        <f t="shared" si="134"/>
        <v/>
      </c>
      <c r="AB106" s="155"/>
      <c r="AC106" s="63" t="str">
        <f t="shared" si="135"/>
        <v/>
      </c>
      <c r="AD106" s="80" t="str">
        <f t="shared" si="127"/>
        <v/>
      </c>
      <c r="AE106" s="13" t="str">
        <f>IF(AD106="","",IF(U106&lt;=135,LOOKUP(U106,概要と通り!$A$24:$A$59,概要と通り!$D$24:$D$59),LOOKUP(U106,概要と通り!$A$63:$A$118,概要と通り!$D$63:$D$118)))</f>
        <v/>
      </c>
      <c r="AF106" s="13" t="str">
        <f t="shared" si="136"/>
        <v/>
      </c>
      <c r="AG106" s="13" t="str">
        <f t="shared" si="137"/>
        <v/>
      </c>
    </row>
    <row r="107" spans="1:33" ht="12" customHeight="1">
      <c r="A107" s="71"/>
      <c r="B107" s="71"/>
      <c r="C107" s="91"/>
      <c r="D107" s="151"/>
      <c r="E107" s="64" t="str">
        <f>IF(D107="","",IF(D107&lt;=35,LOOKUP(D107,概要と通り!$G$24:$G$59,概要と通り!$H$24:$H$59),LOOKUP(D107,概要と通り!$G$63:$G$118,概要と通り!$H$63:$H$118)))</f>
        <v/>
      </c>
      <c r="F107" s="151"/>
      <c r="G107" s="152"/>
      <c r="H107" s="64" t="str">
        <f t="shared" si="129"/>
        <v/>
      </c>
      <c r="I107" s="153"/>
      <c r="J107" s="64" t="str">
        <f t="shared" si="130"/>
        <v/>
      </c>
      <c r="K107" s="154"/>
      <c r="L107" s="64" t="str">
        <f t="shared" si="131"/>
        <v/>
      </c>
      <c r="M107" s="80" t="str">
        <f t="shared" si="126"/>
        <v/>
      </c>
      <c r="N107" s="13" t="str">
        <f>IF(M107="","",IF(M107&lt;=35,LOOKUP(D107,概要と通り!$G$24:$G$59,概要と通り!$J$24:$J$59),LOOKUP(D107,概要と通り!$G$63:$G$118,概要と通り!$J$63:$J$118)))</f>
        <v/>
      </c>
      <c r="O107" s="13" t="str">
        <f t="shared" si="132"/>
        <v/>
      </c>
      <c r="P107" s="13" t="str">
        <f t="shared" si="128"/>
        <v/>
      </c>
      <c r="R107" s="71"/>
      <c r="S107" s="71"/>
      <c r="T107" s="91"/>
      <c r="U107" s="151"/>
      <c r="V107" s="64" t="str">
        <f>IF(U107="","",IF(U107&lt;=135,LOOKUP(U107,概要と通り!$A$24:$A$59,概要と通り!$B$24:$B$59),LOOKUP(U107,概要と通り!$A$63:$A$118,概要と通り!$B$63:$B$118)))</f>
        <v/>
      </c>
      <c r="W107" s="151"/>
      <c r="X107" s="152"/>
      <c r="Y107" s="64" t="str">
        <f t="shared" si="133"/>
        <v/>
      </c>
      <c r="Z107" s="153"/>
      <c r="AA107" s="64" t="str">
        <f t="shared" si="134"/>
        <v/>
      </c>
      <c r="AB107" s="155"/>
      <c r="AC107" s="63" t="str">
        <f t="shared" si="135"/>
        <v/>
      </c>
      <c r="AD107" s="80" t="str">
        <f t="shared" si="127"/>
        <v/>
      </c>
      <c r="AE107" s="13" t="str">
        <f>IF(AD107="","",IF(U107&lt;=135,LOOKUP(U107,概要と通り!$A$24:$A$59,概要と通り!$D$24:$D$59),LOOKUP(U107,概要と通り!$A$63:$A$118,概要と通り!$D$63:$D$118)))</f>
        <v/>
      </c>
      <c r="AF107" s="13" t="str">
        <f t="shared" si="136"/>
        <v/>
      </c>
      <c r="AG107" s="13" t="str">
        <f t="shared" si="137"/>
        <v/>
      </c>
    </row>
    <row r="108" spans="1:33" ht="12" customHeight="1">
      <c r="A108" s="71"/>
      <c r="B108" s="71"/>
      <c r="C108" s="91"/>
      <c r="D108" s="151"/>
      <c r="E108" s="64" t="str">
        <f>IF(D108="","",IF(D108&lt;=35,LOOKUP(D108,概要と通り!$G$24:$G$59,概要と通り!$H$24:$H$59),LOOKUP(D108,概要と通り!$G$63:$G$118,概要と通り!$H$63:$H$118)))</f>
        <v/>
      </c>
      <c r="F108" s="151"/>
      <c r="G108" s="152"/>
      <c r="H108" s="64" t="str">
        <f t="shared" si="129"/>
        <v/>
      </c>
      <c r="I108" s="153"/>
      <c r="J108" s="64" t="str">
        <f t="shared" si="130"/>
        <v/>
      </c>
      <c r="K108" s="154"/>
      <c r="L108" s="64" t="str">
        <f t="shared" si="131"/>
        <v/>
      </c>
      <c r="M108" s="80" t="str">
        <f t="shared" si="126"/>
        <v/>
      </c>
      <c r="N108" s="13" t="str">
        <f>IF(M108="","",IF(M108&lt;=35,LOOKUP(D108,概要と通り!$G$24:$G$59,概要と通り!$J$24:$J$59),LOOKUP(D108,概要と通り!$G$63:$G$118,概要と通り!$J$63:$J$118)))</f>
        <v/>
      </c>
      <c r="O108" s="13" t="str">
        <f t="shared" si="132"/>
        <v/>
      </c>
      <c r="P108" s="13" t="str">
        <f t="shared" si="128"/>
        <v/>
      </c>
      <c r="R108" s="71"/>
      <c r="S108" s="71"/>
      <c r="T108" s="91"/>
      <c r="U108" s="151"/>
      <c r="V108" s="64" t="str">
        <f>IF(U108="","",IF(U108&lt;=135,LOOKUP(U108,概要と通り!$A$24:$A$59,概要と通り!$B$24:$B$59),LOOKUP(U108,概要と通り!$A$63:$A$118,概要と通り!$B$63:$B$118)))</f>
        <v/>
      </c>
      <c r="W108" s="151"/>
      <c r="X108" s="152"/>
      <c r="Y108" s="64" t="str">
        <f t="shared" si="133"/>
        <v/>
      </c>
      <c r="Z108" s="153"/>
      <c r="AA108" s="64" t="str">
        <f t="shared" si="134"/>
        <v/>
      </c>
      <c r="AB108" s="155"/>
      <c r="AC108" s="63" t="str">
        <f t="shared" si="135"/>
        <v/>
      </c>
      <c r="AD108" s="80" t="str">
        <f t="shared" si="127"/>
        <v/>
      </c>
      <c r="AE108" s="13" t="str">
        <f>IF(AD108="","",IF(U108&lt;=135,LOOKUP(U108,概要と通り!$A$24:$A$59,概要と通り!$D$24:$D$59),LOOKUP(U108,概要と通り!$A$63:$A$118,概要と通り!$D$63:$D$118)))</f>
        <v/>
      </c>
      <c r="AF108" s="13" t="str">
        <f t="shared" si="136"/>
        <v/>
      </c>
      <c r="AG108" s="13" t="str">
        <f t="shared" si="137"/>
        <v/>
      </c>
    </row>
    <row r="109" spans="1:33" ht="12" customHeight="1">
      <c r="A109" s="71"/>
      <c r="B109" s="71"/>
      <c r="C109" s="91"/>
      <c r="D109" s="151"/>
      <c r="E109" s="64" t="str">
        <f>IF(D109="","",IF(D109&lt;=35,LOOKUP(D109,概要と通り!$G$24:$G$59,概要と通り!$H$24:$H$59),LOOKUP(D109,概要と通り!$G$63:$G$118,概要と通り!$H$63:$H$118)))</f>
        <v/>
      </c>
      <c r="F109" s="151"/>
      <c r="G109" s="152"/>
      <c r="H109" s="64" t="str">
        <f t="shared" si="129"/>
        <v/>
      </c>
      <c r="I109" s="153"/>
      <c r="J109" s="64" t="str">
        <f t="shared" si="130"/>
        <v/>
      </c>
      <c r="K109" s="154"/>
      <c r="L109" s="64" t="str">
        <f t="shared" si="131"/>
        <v/>
      </c>
      <c r="M109" s="80" t="str">
        <f t="shared" si="126"/>
        <v/>
      </c>
      <c r="N109" s="13" t="str">
        <f>IF(M109="","",IF(M109&lt;=35,LOOKUP(D109,概要と通り!$G$24:$G$59,概要と通り!$J$24:$J$59),LOOKUP(D109,概要と通り!$G$63:$G$118,概要と通り!$J$63:$J$118)))</f>
        <v/>
      </c>
      <c r="O109" s="13" t="str">
        <f t="shared" si="132"/>
        <v/>
      </c>
      <c r="P109" s="13" t="str">
        <f t="shared" si="128"/>
        <v/>
      </c>
      <c r="R109" s="71"/>
      <c r="S109" s="71"/>
      <c r="T109" s="91"/>
      <c r="U109" s="151"/>
      <c r="V109" s="64" t="str">
        <f>IF(U109="","",IF(U109&lt;=135,LOOKUP(U109,概要と通り!$A$24:$A$59,概要と通り!$B$24:$B$59),LOOKUP(U109,概要と通り!$A$63:$A$118,概要と通り!$B$63:$B$118)))</f>
        <v/>
      </c>
      <c r="W109" s="151"/>
      <c r="X109" s="152"/>
      <c r="Y109" s="64" t="str">
        <f t="shared" si="133"/>
        <v/>
      </c>
      <c r="Z109" s="153"/>
      <c r="AA109" s="64" t="str">
        <f t="shared" si="134"/>
        <v/>
      </c>
      <c r="AB109" s="155"/>
      <c r="AC109" s="63" t="str">
        <f t="shared" si="135"/>
        <v/>
      </c>
      <c r="AD109" s="80" t="str">
        <f t="shared" si="127"/>
        <v/>
      </c>
      <c r="AE109" s="13" t="str">
        <f>IF(AD109="","",IF(U109&lt;=135,LOOKUP(U109,概要と通り!$A$24:$A$59,概要と通り!$D$24:$D$59),LOOKUP(U109,概要と通り!$A$63:$A$118,概要と通り!$D$63:$D$118)))</f>
        <v/>
      </c>
      <c r="AF109" s="13" t="str">
        <f t="shared" si="136"/>
        <v/>
      </c>
      <c r="AG109" s="13" t="str">
        <f t="shared" si="137"/>
        <v/>
      </c>
    </row>
    <row r="110" spans="1:33" ht="12" customHeight="1">
      <c r="A110" s="71"/>
      <c r="B110" s="71"/>
      <c r="C110" s="91"/>
      <c r="D110" s="151"/>
      <c r="E110" s="64" t="str">
        <f>IF(D110="","",IF(D110&lt;=35,LOOKUP(D110,概要と通り!$G$24:$G$59,概要と通り!$H$24:$H$59),LOOKUP(D110,概要と通り!$G$63:$G$118,概要と通り!$H$63:$H$118)))</f>
        <v/>
      </c>
      <c r="F110" s="151"/>
      <c r="G110" s="152"/>
      <c r="H110" s="64" t="str">
        <f>IF(D110="","","×")</f>
        <v/>
      </c>
      <c r="I110" s="153"/>
      <c r="J110" s="64" t="str">
        <f>IF(D110="","","×")</f>
        <v/>
      </c>
      <c r="K110" s="154"/>
      <c r="L110" s="64" t="str">
        <f>IF(D110="","","=")</f>
        <v/>
      </c>
      <c r="M110" s="80" t="str">
        <f t="shared" si="126"/>
        <v/>
      </c>
      <c r="N110" s="13" t="str">
        <f>IF(M110="","",IF(M110&lt;=35,LOOKUP(D110,概要と通り!$G$24:$G$59,概要と通り!$J$24:$J$59),LOOKUP(D110,概要と通り!$G$63:$G$118,概要と通り!$J$63:$J$118)))</f>
        <v/>
      </c>
      <c r="O110" s="13" t="str">
        <f>IF(M110="","",M110*N110)</f>
        <v/>
      </c>
      <c r="P110" s="13" t="str">
        <f t="shared" si="128"/>
        <v/>
      </c>
      <c r="R110" s="71"/>
      <c r="S110" s="71"/>
      <c r="T110" s="91"/>
      <c r="U110" s="151"/>
      <c r="V110" s="64" t="str">
        <f>IF(U110="","",IF(U110&lt;=135,LOOKUP(U110,概要と通り!$A$24:$A$59,概要と通り!$B$24:$B$59),LOOKUP(U110,概要と通り!$A$63:$A$118,概要と通り!$B$63:$B$118)))</f>
        <v/>
      </c>
      <c r="W110" s="151"/>
      <c r="X110" s="152"/>
      <c r="Y110" s="64" t="str">
        <f>IF(U110="","","×")</f>
        <v/>
      </c>
      <c r="Z110" s="153"/>
      <c r="AA110" s="64" t="str">
        <f>IF(U110="","","×")</f>
        <v/>
      </c>
      <c r="AB110" s="155"/>
      <c r="AC110" s="63" t="str">
        <f>IF(U110="","","=")</f>
        <v/>
      </c>
      <c r="AD110" s="80" t="str">
        <f t="shared" si="127"/>
        <v/>
      </c>
      <c r="AE110" s="13" t="str">
        <f>IF(AD110="","",IF(U110&lt;=135,LOOKUP(U110,概要と通り!$A$24:$A$59,概要と通り!$D$24:$D$59),LOOKUP(U110,概要と通り!$A$63:$A$118,概要と通り!$D$63:$D$118)))</f>
        <v/>
      </c>
      <c r="AF110" s="13" t="str">
        <f>IF(AD110="","",AD110*AE110)</f>
        <v/>
      </c>
      <c r="AG110" s="13" t="str">
        <f t="shared" si="137"/>
        <v/>
      </c>
    </row>
    <row r="111" spans="1:33" ht="12" customHeight="1">
      <c r="A111" s="71"/>
      <c r="B111" s="71"/>
      <c r="C111" s="91"/>
      <c r="D111" s="151"/>
      <c r="E111" s="64" t="str">
        <f>IF(D111="","",IF(D111&lt;=35,LOOKUP(D111,概要と通り!$G$24:$G$59,概要と通り!$H$24:$H$59),LOOKUP(D111,概要と通り!$G$63:$G$118,概要と通り!$H$63:$H$118)))</f>
        <v/>
      </c>
      <c r="F111" s="151"/>
      <c r="G111" s="152"/>
      <c r="H111" s="64" t="str">
        <f t="shared" ref="H111:H117" si="138">IF(D111="","","×")</f>
        <v/>
      </c>
      <c r="I111" s="153"/>
      <c r="J111" s="64" t="str">
        <f t="shared" ref="J111:J117" si="139">IF(D111="","","×")</f>
        <v/>
      </c>
      <c r="K111" s="154"/>
      <c r="L111" s="64" t="str">
        <f t="shared" ref="L111:L117" si="140">IF(D111="","","=")</f>
        <v/>
      </c>
      <c r="M111" s="80" t="str">
        <f t="shared" si="126"/>
        <v/>
      </c>
      <c r="N111" s="13" t="str">
        <f>IF(M111="","",IF(M111&lt;=35,LOOKUP(D111,概要と通り!$G$24:$G$59,概要と通り!$J$24:$J$59),LOOKUP(D111,概要と通り!$G$63:$G$118,概要と通り!$J$63:$J$118)))</f>
        <v/>
      </c>
      <c r="O111" s="13" t="str">
        <f t="shared" ref="O111:O117" si="141">IF(M111="","",M111*N111)</f>
        <v/>
      </c>
      <c r="P111" s="13" t="str">
        <f t="shared" si="128"/>
        <v/>
      </c>
      <c r="R111" s="71"/>
      <c r="S111" s="71"/>
      <c r="T111" s="91"/>
      <c r="U111" s="151"/>
      <c r="V111" s="64" t="str">
        <f>IF(U111="","",IF(U111&lt;=135,LOOKUP(U111,概要と通り!$A$24:$A$59,概要と通り!$B$24:$B$59),LOOKUP(U111,概要と通り!$A$63:$A$118,概要と通り!$B$63:$B$118)))</f>
        <v/>
      </c>
      <c r="W111" s="151"/>
      <c r="X111" s="152"/>
      <c r="Y111" s="64" t="str">
        <f t="shared" ref="Y111:Y117" si="142">IF(U111="","","×")</f>
        <v/>
      </c>
      <c r="Z111" s="153"/>
      <c r="AA111" s="64" t="str">
        <f t="shared" ref="AA111:AA117" si="143">IF(U111="","","×")</f>
        <v/>
      </c>
      <c r="AB111" s="155"/>
      <c r="AC111" s="63" t="str">
        <f t="shared" ref="AC111:AC117" si="144">IF(U111="","","=")</f>
        <v/>
      </c>
      <c r="AD111" s="80" t="str">
        <f t="shared" si="127"/>
        <v/>
      </c>
      <c r="AE111" s="13" t="str">
        <f>IF(AD111="","",IF(U111&lt;=135,LOOKUP(U111,概要と通り!$A$24:$A$59,概要と通り!$D$24:$D$59),LOOKUP(U111,概要と通り!$A$63:$A$118,概要と通り!$D$63:$D$118)))</f>
        <v/>
      </c>
      <c r="AF111" s="13" t="str">
        <f t="shared" ref="AF111:AF117" si="145">IF(AD111="","",AD111*AE111)</f>
        <v/>
      </c>
      <c r="AG111" s="13" t="str">
        <f t="shared" si="137"/>
        <v/>
      </c>
    </row>
    <row r="112" spans="1:33" ht="12" customHeight="1">
      <c r="A112" s="71"/>
      <c r="B112" s="71"/>
      <c r="C112" s="91"/>
      <c r="D112" s="151"/>
      <c r="E112" s="64" t="str">
        <f>IF(D112="","",IF(D112&lt;=35,LOOKUP(D112,概要と通り!$G$24:$G$59,概要と通り!$H$24:$H$59),LOOKUP(D112,概要と通り!$G$63:$G$118,概要と通り!$H$63:$H$118)))</f>
        <v/>
      </c>
      <c r="F112" s="151"/>
      <c r="G112" s="152"/>
      <c r="H112" s="64" t="str">
        <f t="shared" si="138"/>
        <v/>
      </c>
      <c r="I112" s="153"/>
      <c r="J112" s="64" t="str">
        <f t="shared" si="139"/>
        <v/>
      </c>
      <c r="K112" s="154"/>
      <c r="L112" s="64" t="str">
        <f t="shared" si="140"/>
        <v/>
      </c>
      <c r="M112" s="80" t="str">
        <f t="shared" si="126"/>
        <v/>
      </c>
      <c r="N112" s="13" t="str">
        <f>IF(M112="","",IF(M112&lt;=35,LOOKUP(D112,概要と通り!$G$24:$G$59,概要と通り!$J$24:$J$59),LOOKUP(D112,概要と通り!$G$63:$G$118,概要と通り!$J$63:$J$118)))</f>
        <v/>
      </c>
      <c r="O112" s="13" t="str">
        <f t="shared" si="141"/>
        <v/>
      </c>
      <c r="P112" s="13" t="str">
        <f t="shared" si="128"/>
        <v/>
      </c>
      <c r="R112" s="71"/>
      <c r="S112" s="71"/>
      <c r="T112" s="91"/>
      <c r="U112" s="151"/>
      <c r="V112" s="64" t="str">
        <f>IF(U112="","",IF(U112&lt;=135,LOOKUP(U112,概要と通り!$A$24:$A$59,概要と通り!$B$24:$B$59),LOOKUP(U112,概要と通り!$A$63:$A$118,概要と通り!$B$63:$B$118)))</f>
        <v/>
      </c>
      <c r="W112" s="151"/>
      <c r="X112" s="152"/>
      <c r="Y112" s="64" t="str">
        <f t="shared" si="142"/>
        <v/>
      </c>
      <c r="Z112" s="153"/>
      <c r="AA112" s="64" t="str">
        <f t="shared" si="143"/>
        <v/>
      </c>
      <c r="AB112" s="155"/>
      <c r="AC112" s="63" t="str">
        <f t="shared" si="144"/>
        <v/>
      </c>
      <c r="AD112" s="80" t="str">
        <f t="shared" si="127"/>
        <v/>
      </c>
      <c r="AE112" s="13" t="str">
        <f>IF(AD112="","",IF(U112&lt;=135,LOOKUP(U112,概要と通り!$A$24:$A$59,概要と通り!$D$24:$D$59),LOOKUP(U112,概要と通り!$A$63:$A$118,概要と通り!$D$63:$D$118)))</f>
        <v/>
      </c>
      <c r="AF112" s="13" t="str">
        <f t="shared" si="145"/>
        <v/>
      </c>
      <c r="AG112" s="13" t="str">
        <f t="shared" si="137"/>
        <v/>
      </c>
    </row>
    <row r="113" spans="1:33" ht="12" customHeight="1">
      <c r="A113" s="71"/>
      <c r="B113" s="71"/>
      <c r="C113" s="91"/>
      <c r="D113" s="151"/>
      <c r="E113" s="64" t="str">
        <f>IF(D113="","",IF(D113&lt;=35,LOOKUP(D113,概要と通り!$G$24:$G$59,概要と通り!$H$24:$H$59),LOOKUP(D113,概要と通り!$G$63:$G$118,概要と通り!$H$63:$H$118)))</f>
        <v/>
      </c>
      <c r="F113" s="151"/>
      <c r="G113" s="152"/>
      <c r="H113" s="64" t="str">
        <f t="shared" si="138"/>
        <v/>
      </c>
      <c r="I113" s="153"/>
      <c r="J113" s="64" t="str">
        <f t="shared" si="139"/>
        <v/>
      </c>
      <c r="K113" s="154"/>
      <c r="L113" s="64" t="str">
        <f t="shared" si="140"/>
        <v/>
      </c>
      <c r="M113" s="80" t="str">
        <f t="shared" si="126"/>
        <v/>
      </c>
      <c r="N113" s="13" t="str">
        <f>IF(M113="","",IF(M113&lt;=35,LOOKUP(D113,概要と通り!$G$24:$G$59,概要と通り!$J$24:$J$59),LOOKUP(D113,概要と通り!$G$63:$G$118,概要と通り!$J$63:$J$118)))</f>
        <v/>
      </c>
      <c r="O113" s="13" t="str">
        <f t="shared" si="141"/>
        <v/>
      </c>
      <c r="P113" s="13" t="str">
        <f t="shared" si="128"/>
        <v/>
      </c>
      <c r="R113" s="71"/>
      <c r="S113" s="71"/>
      <c r="T113" s="91"/>
      <c r="U113" s="151"/>
      <c r="V113" s="64" t="str">
        <f>IF(U113="","",IF(U113&lt;=135,LOOKUP(U113,概要と通り!$A$24:$A$59,概要と通り!$B$24:$B$59),LOOKUP(U113,概要と通り!$A$63:$A$118,概要と通り!$B$63:$B$118)))</f>
        <v/>
      </c>
      <c r="W113" s="151"/>
      <c r="X113" s="152"/>
      <c r="Y113" s="64" t="str">
        <f t="shared" si="142"/>
        <v/>
      </c>
      <c r="Z113" s="153"/>
      <c r="AA113" s="64" t="str">
        <f t="shared" si="143"/>
        <v/>
      </c>
      <c r="AB113" s="155"/>
      <c r="AC113" s="63" t="str">
        <f t="shared" si="144"/>
        <v/>
      </c>
      <c r="AD113" s="80" t="str">
        <f t="shared" si="127"/>
        <v/>
      </c>
      <c r="AE113" s="13" t="str">
        <f>IF(AD113="","",IF(U113&lt;=135,LOOKUP(U113,概要と通り!$A$24:$A$59,概要と通り!$D$24:$D$59),LOOKUP(U113,概要と通り!$A$63:$A$118,概要と通り!$D$63:$D$118)))</f>
        <v/>
      </c>
      <c r="AF113" s="13" t="str">
        <f t="shared" si="145"/>
        <v/>
      </c>
      <c r="AG113" s="13" t="str">
        <f t="shared" si="137"/>
        <v/>
      </c>
    </row>
    <row r="114" spans="1:33" ht="12" customHeight="1">
      <c r="A114" s="71"/>
      <c r="B114" s="71"/>
      <c r="C114" s="91"/>
      <c r="D114" s="151"/>
      <c r="E114" s="64" t="str">
        <f>IF(D114="","",IF(D114&lt;=35,LOOKUP(D114,概要と通り!$G$24:$G$59,概要と通り!$H$24:$H$59),LOOKUP(D114,概要と通り!$G$63:$G$118,概要と通り!$H$63:$H$118)))</f>
        <v/>
      </c>
      <c r="F114" s="151"/>
      <c r="G114" s="152"/>
      <c r="H114" s="64" t="str">
        <f t="shared" si="138"/>
        <v/>
      </c>
      <c r="I114" s="153"/>
      <c r="J114" s="64" t="str">
        <f t="shared" si="139"/>
        <v/>
      </c>
      <c r="K114" s="154"/>
      <c r="L114" s="64" t="str">
        <f t="shared" si="140"/>
        <v/>
      </c>
      <c r="M114" s="80" t="str">
        <f t="shared" si="126"/>
        <v/>
      </c>
      <c r="N114" s="13" t="str">
        <f>IF(M114="","",IF(M114&lt;=35,LOOKUP(D114,概要と通り!$G$24:$G$59,概要と通り!$J$24:$J$59),LOOKUP(D114,概要と通り!$G$63:$G$118,概要と通り!$J$63:$J$118)))</f>
        <v/>
      </c>
      <c r="O114" s="13" t="str">
        <f t="shared" si="141"/>
        <v/>
      </c>
      <c r="P114" s="13" t="str">
        <f t="shared" si="128"/>
        <v/>
      </c>
      <c r="R114" s="71"/>
      <c r="S114" s="71"/>
      <c r="T114" s="91"/>
      <c r="U114" s="151"/>
      <c r="V114" s="64" t="str">
        <f>IF(U114="","",IF(U114&lt;=135,LOOKUP(U114,概要と通り!$A$24:$A$59,概要と通り!$B$24:$B$59),LOOKUP(U114,概要と通り!$A$63:$A$118,概要と通り!$B$63:$B$118)))</f>
        <v/>
      </c>
      <c r="W114" s="151"/>
      <c r="X114" s="152"/>
      <c r="Y114" s="64" t="str">
        <f t="shared" si="142"/>
        <v/>
      </c>
      <c r="Z114" s="153"/>
      <c r="AA114" s="64" t="str">
        <f t="shared" si="143"/>
        <v/>
      </c>
      <c r="AB114" s="155"/>
      <c r="AC114" s="63" t="str">
        <f t="shared" si="144"/>
        <v/>
      </c>
      <c r="AD114" s="80" t="str">
        <f t="shared" si="127"/>
        <v/>
      </c>
      <c r="AE114" s="13" t="str">
        <f>IF(AD114="","",IF(U114&lt;=135,LOOKUP(U114,概要と通り!$A$24:$A$59,概要と通り!$D$24:$D$59),LOOKUP(U114,概要と通り!$A$63:$A$118,概要と通り!$D$63:$D$118)))</f>
        <v/>
      </c>
      <c r="AF114" s="13" t="str">
        <f t="shared" si="145"/>
        <v/>
      </c>
      <c r="AG114" s="13" t="str">
        <f t="shared" si="137"/>
        <v/>
      </c>
    </row>
    <row r="115" spans="1:33" ht="12" customHeight="1">
      <c r="A115" s="71"/>
      <c r="B115" s="71"/>
      <c r="C115" s="91"/>
      <c r="D115" s="151"/>
      <c r="E115" s="64" t="str">
        <f>IF(D115="","",IF(D115&lt;=35,LOOKUP(D115,概要と通り!$G$24:$G$59,概要と通り!$H$24:$H$59),LOOKUP(D115,概要と通り!$G$63:$G$118,概要と通り!$H$63:$H$118)))</f>
        <v/>
      </c>
      <c r="F115" s="151"/>
      <c r="G115" s="152"/>
      <c r="H115" s="64" t="str">
        <f t="shared" si="138"/>
        <v/>
      </c>
      <c r="I115" s="153"/>
      <c r="J115" s="64" t="str">
        <f t="shared" si="139"/>
        <v/>
      </c>
      <c r="K115" s="154"/>
      <c r="L115" s="64" t="str">
        <f t="shared" si="140"/>
        <v/>
      </c>
      <c r="M115" s="80" t="str">
        <f t="shared" si="126"/>
        <v/>
      </c>
      <c r="N115" s="13" t="str">
        <f>IF(M115="","",IF(M115&lt;=35,LOOKUP(D115,概要と通り!$G$24:$G$59,概要と通り!$J$24:$J$59),LOOKUP(D115,概要と通り!$G$63:$G$118,概要と通り!$J$63:$J$118)))</f>
        <v/>
      </c>
      <c r="O115" s="13" t="str">
        <f t="shared" si="141"/>
        <v/>
      </c>
      <c r="P115" s="13" t="str">
        <f t="shared" si="128"/>
        <v/>
      </c>
      <c r="R115" s="71"/>
      <c r="S115" s="71"/>
      <c r="T115" s="91"/>
      <c r="U115" s="151"/>
      <c r="V115" s="64" t="str">
        <f>IF(U115="","",IF(U115&lt;=135,LOOKUP(U115,概要と通り!$A$24:$A$59,概要と通り!$B$24:$B$59),LOOKUP(U115,概要と通り!$A$63:$A$118,概要と通り!$B$63:$B$118)))</f>
        <v/>
      </c>
      <c r="W115" s="151"/>
      <c r="X115" s="152"/>
      <c r="Y115" s="64" t="str">
        <f t="shared" si="142"/>
        <v/>
      </c>
      <c r="Z115" s="153"/>
      <c r="AA115" s="64" t="str">
        <f t="shared" si="143"/>
        <v/>
      </c>
      <c r="AB115" s="155"/>
      <c r="AC115" s="63" t="str">
        <f t="shared" si="144"/>
        <v/>
      </c>
      <c r="AD115" s="80" t="str">
        <f t="shared" si="127"/>
        <v/>
      </c>
      <c r="AE115" s="13" t="str">
        <f>IF(AD115="","",IF(U115&lt;=135,LOOKUP(U115,概要と通り!$A$24:$A$59,概要と通り!$D$24:$D$59),LOOKUP(U115,概要と通り!$A$63:$A$118,概要と通り!$D$63:$D$118)))</f>
        <v/>
      </c>
      <c r="AF115" s="13" t="str">
        <f t="shared" si="145"/>
        <v/>
      </c>
      <c r="AG115" s="13" t="str">
        <f t="shared" si="137"/>
        <v/>
      </c>
    </row>
    <row r="116" spans="1:33" ht="12" customHeight="1">
      <c r="A116" s="71"/>
      <c r="B116" s="71"/>
      <c r="C116" s="91"/>
      <c r="D116" s="151"/>
      <c r="E116" s="64" t="str">
        <f>IF(D116="","",IF(D116&lt;=35,LOOKUP(D116,概要と通り!$G$24:$G$59,概要と通り!$H$24:$H$59),LOOKUP(D116,概要と通り!$G$63:$G$118,概要と通り!$H$63:$H$118)))</f>
        <v/>
      </c>
      <c r="F116" s="151"/>
      <c r="G116" s="152"/>
      <c r="H116" s="64" t="str">
        <f t="shared" si="138"/>
        <v/>
      </c>
      <c r="I116" s="153"/>
      <c r="J116" s="64" t="str">
        <f t="shared" si="139"/>
        <v/>
      </c>
      <c r="K116" s="154"/>
      <c r="L116" s="64" t="str">
        <f t="shared" si="140"/>
        <v/>
      </c>
      <c r="M116" s="80" t="str">
        <f t="shared" si="126"/>
        <v/>
      </c>
      <c r="N116" s="13" t="str">
        <f>IF(M116="","",IF(M116&lt;=35,LOOKUP(D116,概要と通り!$G$24:$G$59,概要と通り!$J$24:$J$59),LOOKUP(D116,概要と通り!$G$63:$G$118,概要と通り!$J$63:$J$118)))</f>
        <v/>
      </c>
      <c r="O116" s="13" t="str">
        <f t="shared" si="141"/>
        <v/>
      </c>
      <c r="P116" s="13" t="str">
        <f t="shared" si="128"/>
        <v/>
      </c>
      <c r="R116" s="71"/>
      <c r="S116" s="71"/>
      <c r="T116" s="91"/>
      <c r="U116" s="151"/>
      <c r="V116" s="64" t="str">
        <f>IF(U116="","",IF(U116&lt;=135,LOOKUP(U116,概要と通り!$A$24:$A$59,概要と通り!$B$24:$B$59),LOOKUP(U116,概要と通り!$A$63:$A$118,概要と通り!$B$63:$B$118)))</f>
        <v/>
      </c>
      <c r="W116" s="151"/>
      <c r="X116" s="152"/>
      <c r="Y116" s="64" t="str">
        <f t="shared" si="142"/>
        <v/>
      </c>
      <c r="Z116" s="153"/>
      <c r="AA116" s="64" t="str">
        <f t="shared" si="143"/>
        <v/>
      </c>
      <c r="AB116" s="155"/>
      <c r="AC116" s="63" t="str">
        <f t="shared" si="144"/>
        <v/>
      </c>
      <c r="AD116" s="80" t="str">
        <f t="shared" si="127"/>
        <v/>
      </c>
      <c r="AE116" s="13" t="str">
        <f>IF(AD116="","",IF(U116&lt;=135,LOOKUP(U116,概要と通り!$A$24:$A$59,概要と通り!$D$24:$D$59),LOOKUP(U116,概要と通り!$A$63:$A$118,概要と通り!$D$63:$D$118)))</f>
        <v/>
      </c>
      <c r="AF116" s="13" t="str">
        <f t="shared" si="145"/>
        <v/>
      </c>
      <c r="AG116" s="13" t="str">
        <f t="shared" si="137"/>
        <v/>
      </c>
    </row>
    <row r="117" spans="1:33" ht="12" customHeight="1">
      <c r="A117" s="71"/>
      <c r="B117" s="71"/>
      <c r="C117" s="91"/>
      <c r="D117" s="151"/>
      <c r="E117" s="64" t="str">
        <f>IF(D117="","",IF(D117&lt;=35,LOOKUP(D117,概要と通り!$G$24:$G$59,概要と通り!$H$24:$H$59),LOOKUP(D117,概要と通り!$G$63:$G$118,概要と通り!$H$63:$H$118)))</f>
        <v/>
      </c>
      <c r="F117" s="151"/>
      <c r="G117" s="152"/>
      <c r="H117" s="64" t="str">
        <f t="shared" si="138"/>
        <v/>
      </c>
      <c r="I117" s="153"/>
      <c r="J117" s="64" t="str">
        <f t="shared" si="139"/>
        <v/>
      </c>
      <c r="K117" s="154"/>
      <c r="L117" s="64" t="str">
        <f t="shared" si="140"/>
        <v/>
      </c>
      <c r="M117" s="80" t="str">
        <f t="shared" si="126"/>
        <v/>
      </c>
      <c r="N117" s="13" t="str">
        <f>IF(M117="","",IF(M117&lt;=35,LOOKUP(D117,概要と通り!$G$24:$G$59,概要と通り!$J$24:$J$59),LOOKUP(D117,概要と通り!$G$63:$G$118,概要と通り!$J$63:$J$118)))</f>
        <v/>
      </c>
      <c r="O117" s="13" t="str">
        <f t="shared" si="141"/>
        <v/>
      </c>
      <c r="P117" s="13" t="str">
        <f t="shared" si="128"/>
        <v/>
      </c>
      <c r="R117" s="71"/>
      <c r="S117" s="71"/>
      <c r="T117" s="91"/>
      <c r="U117" s="151"/>
      <c r="V117" s="64" t="str">
        <f>IF(U117="","",IF(U117&lt;=135,LOOKUP(U117,概要と通り!$A$24:$A$59,概要と通り!$B$24:$B$59),LOOKUP(U117,概要と通り!$A$63:$A$118,概要と通り!$B$63:$B$118)))</f>
        <v/>
      </c>
      <c r="W117" s="151"/>
      <c r="X117" s="152"/>
      <c r="Y117" s="64" t="str">
        <f t="shared" si="142"/>
        <v/>
      </c>
      <c r="Z117" s="153"/>
      <c r="AA117" s="64" t="str">
        <f t="shared" si="143"/>
        <v/>
      </c>
      <c r="AB117" s="155"/>
      <c r="AC117" s="63" t="str">
        <f t="shared" si="144"/>
        <v/>
      </c>
      <c r="AD117" s="80" t="str">
        <f t="shared" si="127"/>
        <v/>
      </c>
      <c r="AE117" s="13" t="str">
        <f>IF(AD117="","",IF(U117&lt;=135,LOOKUP(U117,概要と通り!$A$24:$A$59,概要と通り!$D$24:$D$59),LOOKUP(U117,概要と通り!$A$63:$A$118,概要と通り!$D$63:$D$118)))</f>
        <v/>
      </c>
      <c r="AF117" s="13" t="str">
        <f t="shared" si="145"/>
        <v/>
      </c>
      <c r="AG117" s="13" t="str">
        <f t="shared" si="137"/>
        <v/>
      </c>
    </row>
    <row r="118" spans="1:33" ht="12" customHeight="1">
      <c r="A118" s="71"/>
      <c r="B118" s="71"/>
      <c r="C118" s="91"/>
      <c r="D118" s="151"/>
      <c r="E118" s="64" t="str">
        <f>IF(D118="","",IF(D118&lt;=35,LOOKUP(D118,概要と通り!$G$24:$G$59,概要と通り!$H$24:$H$59),LOOKUP(D118,概要と通り!$G$63:$G$118,概要と通り!$H$63:$H$118)))</f>
        <v/>
      </c>
      <c r="F118" s="151"/>
      <c r="G118" s="152"/>
      <c r="H118" s="64" t="str">
        <f>IF(D118="","","×")</f>
        <v/>
      </c>
      <c r="I118" s="153"/>
      <c r="J118" s="64" t="str">
        <f>IF(D118="","","×")</f>
        <v/>
      </c>
      <c r="K118" s="154"/>
      <c r="L118" s="64" t="str">
        <f>IF(D118="","","=")</f>
        <v/>
      </c>
      <c r="M118" s="80" t="str">
        <f t="shared" si="126"/>
        <v/>
      </c>
      <c r="N118" s="13" t="str">
        <f>IF(M118="","",IF(M118&lt;=35,LOOKUP(D118,概要と通り!$G$24:$G$59,概要と通り!$J$24:$J$59),LOOKUP(D118,概要と通り!$G$63:$G$118,概要と通り!$J$63:$J$118)))</f>
        <v/>
      </c>
      <c r="O118" s="13" t="str">
        <f>IF(M118="","",M118*N118)</f>
        <v/>
      </c>
      <c r="P118" s="13" t="str">
        <f t="shared" si="128"/>
        <v/>
      </c>
      <c r="R118" s="71"/>
      <c r="S118" s="71"/>
      <c r="T118" s="91"/>
      <c r="U118" s="151"/>
      <c r="V118" s="64" t="str">
        <f>IF(U118="","",IF(U118&lt;=135,LOOKUP(U118,概要と通り!$A$24:$A$59,概要と通り!$B$24:$B$59),LOOKUP(U118,概要と通り!$A$63:$A$118,概要と通り!$B$63:$B$118)))</f>
        <v/>
      </c>
      <c r="W118" s="151"/>
      <c r="X118" s="152"/>
      <c r="Y118" s="64" t="str">
        <f>IF(U118="","","×")</f>
        <v/>
      </c>
      <c r="Z118" s="153"/>
      <c r="AA118" s="64" t="str">
        <f>IF(U118="","","×")</f>
        <v/>
      </c>
      <c r="AB118" s="155"/>
      <c r="AC118" s="63" t="str">
        <f>IF(U118="","","=")</f>
        <v/>
      </c>
      <c r="AD118" s="80" t="str">
        <f t="shared" si="127"/>
        <v/>
      </c>
      <c r="AE118" s="13" t="str">
        <f>IF(AD118="","",IF(U118&lt;=135,LOOKUP(U118,概要と通り!$A$24:$A$59,概要と通り!$D$24:$D$59),LOOKUP(U118,概要と通り!$A$63:$A$118,概要と通り!$D$63:$D$118)))</f>
        <v/>
      </c>
      <c r="AF118" s="13" t="str">
        <f>IF(AD118="","",AD118*AE118)</f>
        <v/>
      </c>
      <c r="AG118" s="13" t="str">
        <f t="shared" si="137"/>
        <v/>
      </c>
    </row>
    <row r="119" spans="1:33" ht="12" customHeight="1">
      <c r="A119" s="71"/>
      <c r="B119" s="71"/>
      <c r="C119" s="91"/>
      <c r="D119" s="151"/>
      <c r="E119" s="64" t="str">
        <f>IF(D119="","",IF(D119&lt;=35,LOOKUP(D119,概要と通り!$G$24:$G$59,概要と通り!$H$24:$H$59),LOOKUP(D119,概要と通り!$G$63:$G$118,概要と通り!$H$63:$H$118)))</f>
        <v/>
      </c>
      <c r="F119" s="151"/>
      <c r="G119" s="152"/>
      <c r="H119" s="64" t="str">
        <f t="shared" ref="H119:H123" si="146">IF(D119="","","×")</f>
        <v/>
      </c>
      <c r="I119" s="153"/>
      <c r="J119" s="64" t="str">
        <f t="shared" ref="J119:J123" si="147">IF(D119="","","×")</f>
        <v/>
      </c>
      <c r="K119" s="154"/>
      <c r="L119" s="64" t="str">
        <f t="shared" ref="L119:L123" si="148">IF(D119="","","=")</f>
        <v/>
      </c>
      <c r="M119" s="80" t="str">
        <f t="shared" si="126"/>
        <v/>
      </c>
      <c r="N119" s="13" t="str">
        <f>IF(M119="","",IF(M119&lt;=35,LOOKUP(D119,概要と通り!$G$24:$G$59,概要と通り!$J$24:$J$59),LOOKUP(D119,概要と通り!$G$63:$G$118,概要と通り!$J$63:$J$118)))</f>
        <v/>
      </c>
      <c r="O119" s="13" t="str">
        <f t="shared" ref="O119:O123" si="149">IF(M119="","",M119*N119)</f>
        <v/>
      </c>
      <c r="P119" s="13" t="str">
        <f t="shared" si="128"/>
        <v/>
      </c>
      <c r="R119" s="71"/>
      <c r="S119" s="71"/>
      <c r="T119" s="91"/>
      <c r="U119" s="151"/>
      <c r="V119" s="64" t="str">
        <f>IF(U119="","",IF(U119&lt;=135,LOOKUP(U119,概要と通り!$A$24:$A$59,概要と通り!$B$24:$B$59),LOOKUP(U119,概要と通り!$A$63:$A$118,概要と通り!$B$63:$B$118)))</f>
        <v/>
      </c>
      <c r="W119" s="151"/>
      <c r="X119" s="152"/>
      <c r="Y119" s="64" t="str">
        <f t="shared" ref="Y119:Y123" si="150">IF(U119="","","×")</f>
        <v/>
      </c>
      <c r="Z119" s="153"/>
      <c r="AA119" s="64" t="str">
        <f t="shared" ref="AA119:AA123" si="151">IF(U119="","","×")</f>
        <v/>
      </c>
      <c r="AB119" s="155"/>
      <c r="AC119" s="63" t="str">
        <f t="shared" ref="AC119:AC123" si="152">IF(U119="","","=")</f>
        <v/>
      </c>
      <c r="AD119" s="80" t="str">
        <f t="shared" si="127"/>
        <v/>
      </c>
      <c r="AE119" s="13" t="str">
        <f>IF(AD119="","",IF(U119&lt;=135,LOOKUP(U119,概要と通り!$A$24:$A$59,概要と通り!$D$24:$D$59),LOOKUP(U119,概要と通り!$A$63:$A$118,概要と通り!$D$63:$D$118)))</f>
        <v/>
      </c>
      <c r="AF119" s="13" t="str">
        <f t="shared" ref="AF119:AF123" si="153">IF(AD119="","",AD119*AE119)</f>
        <v/>
      </c>
      <c r="AG119" s="13" t="str">
        <f t="shared" si="137"/>
        <v/>
      </c>
    </row>
    <row r="120" spans="1:33" ht="12" customHeight="1">
      <c r="A120" s="71"/>
      <c r="B120" s="71"/>
      <c r="C120" s="91"/>
      <c r="D120" s="151"/>
      <c r="E120" s="64" t="str">
        <f>IF(D120="","",IF(D120&lt;=35,LOOKUP(D120,概要と通り!$G$24:$G$59,概要と通り!$H$24:$H$59),LOOKUP(D120,概要と通り!$G$63:$G$118,概要と通り!$H$63:$H$118)))</f>
        <v/>
      </c>
      <c r="F120" s="151"/>
      <c r="G120" s="152"/>
      <c r="H120" s="64" t="str">
        <f t="shared" si="146"/>
        <v/>
      </c>
      <c r="I120" s="153"/>
      <c r="J120" s="64" t="str">
        <f t="shared" si="147"/>
        <v/>
      </c>
      <c r="K120" s="154"/>
      <c r="L120" s="64" t="str">
        <f t="shared" si="148"/>
        <v/>
      </c>
      <c r="M120" s="80" t="str">
        <f t="shared" si="126"/>
        <v/>
      </c>
      <c r="N120" s="13" t="str">
        <f>IF(M120="","",IF(M120&lt;=35,LOOKUP(D120,概要と通り!$G$24:$G$59,概要と通り!$J$24:$J$59),LOOKUP(D120,概要と通り!$G$63:$G$118,概要と通り!$J$63:$J$118)))</f>
        <v/>
      </c>
      <c r="O120" s="13" t="str">
        <f t="shared" si="149"/>
        <v/>
      </c>
      <c r="P120" s="13" t="str">
        <f t="shared" si="128"/>
        <v/>
      </c>
      <c r="R120" s="71"/>
      <c r="S120" s="71"/>
      <c r="T120" s="91"/>
      <c r="U120" s="151"/>
      <c r="V120" s="64" t="str">
        <f>IF(U120="","",IF(U120&lt;=135,LOOKUP(U120,概要と通り!$A$24:$A$59,概要と通り!$B$24:$B$59),LOOKUP(U120,概要と通り!$A$63:$A$118,概要と通り!$B$63:$B$118)))</f>
        <v/>
      </c>
      <c r="W120" s="151"/>
      <c r="X120" s="152"/>
      <c r="Y120" s="64" t="str">
        <f t="shared" si="150"/>
        <v/>
      </c>
      <c r="Z120" s="153"/>
      <c r="AA120" s="64" t="str">
        <f t="shared" si="151"/>
        <v/>
      </c>
      <c r="AB120" s="155"/>
      <c r="AC120" s="63" t="str">
        <f t="shared" si="152"/>
        <v/>
      </c>
      <c r="AD120" s="80" t="str">
        <f t="shared" si="127"/>
        <v/>
      </c>
      <c r="AE120" s="13" t="str">
        <f>IF(AD120="","",IF(U120&lt;=135,LOOKUP(U120,概要と通り!$A$24:$A$59,概要と通り!$D$24:$D$59),LOOKUP(U120,概要と通り!$A$63:$A$118,概要と通り!$D$63:$D$118)))</f>
        <v/>
      </c>
      <c r="AF120" s="13" t="str">
        <f t="shared" si="153"/>
        <v/>
      </c>
      <c r="AG120" s="13" t="str">
        <f t="shared" si="137"/>
        <v/>
      </c>
    </row>
    <row r="121" spans="1:33" ht="12" customHeight="1">
      <c r="A121" s="71"/>
      <c r="B121" s="71"/>
      <c r="C121" s="91"/>
      <c r="D121" s="151"/>
      <c r="E121" s="64" t="str">
        <f>IF(D121="","",IF(D121&lt;=35,LOOKUP(D121,概要と通り!$G$24:$G$59,概要と通り!$H$24:$H$59),LOOKUP(D121,概要と通り!$G$63:$G$118,概要と通り!$H$63:$H$118)))</f>
        <v/>
      </c>
      <c r="F121" s="151"/>
      <c r="G121" s="152"/>
      <c r="H121" s="64" t="str">
        <f t="shared" si="146"/>
        <v/>
      </c>
      <c r="I121" s="153"/>
      <c r="J121" s="64" t="str">
        <f t="shared" si="147"/>
        <v/>
      </c>
      <c r="K121" s="154"/>
      <c r="L121" s="64" t="str">
        <f t="shared" si="148"/>
        <v/>
      </c>
      <c r="M121" s="80" t="str">
        <f t="shared" si="126"/>
        <v/>
      </c>
      <c r="N121" s="13" t="str">
        <f>IF(M121="","",IF(M121&lt;=35,LOOKUP(D121,概要と通り!$G$24:$G$59,概要と通り!$J$24:$J$59),LOOKUP(D121,概要と通り!$G$63:$G$118,概要と通り!$J$63:$J$118)))</f>
        <v/>
      </c>
      <c r="O121" s="13" t="str">
        <f t="shared" si="149"/>
        <v/>
      </c>
      <c r="P121" s="13" t="str">
        <f t="shared" si="128"/>
        <v/>
      </c>
      <c r="R121" s="71"/>
      <c r="S121" s="71"/>
      <c r="T121" s="91"/>
      <c r="U121" s="151"/>
      <c r="V121" s="64" t="str">
        <f>IF(U121="","",IF(U121&lt;=135,LOOKUP(U121,概要と通り!$A$24:$A$59,概要と通り!$B$24:$B$59),LOOKUP(U121,概要と通り!$A$63:$A$118,概要と通り!$B$63:$B$118)))</f>
        <v/>
      </c>
      <c r="W121" s="151"/>
      <c r="X121" s="152"/>
      <c r="Y121" s="64" t="str">
        <f t="shared" si="150"/>
        <v/>
      </c>
      <c r="Z121" s="153"/>
      <c r="AA121" s="64" t="str">
        <f t="shared" si="151"/>
        <v/>
      </c>
      <c r="AB121" s="155"/>
      <c r="AC121" s="63" t="str">
        <f t="shared" si="152"/>
        <v/>
      </c>
      <c r="AD121" s="80" t="str">
        <f t="shared" si="127"/>
        <v/>
      </c>
      <c r="AE121" s="13" t="str">
        <f>IF(AD121="","",IF(U121&lt;=135,LOOKUP(U121,概要と通り!$A$24:$A$59,概要と通り!$D$24:$D$59),LOOKUP(U121,概要と通り!$A$63:$A$118,概要と通り!$D$63:$D$118)))</f>
        <v/>
      </c>
      <c r="AF121" s="13" t="str">
        <f t="shared" si="153"/>
        <v/>
      </c>
      <c r="AG121" s="13" t="str">
        <f t="shared" si="137"/>
        <v/>
      </c>
    </row>
    <row r="122" spans="1:33" ht="12" customHeight="1">
      <c r="A122" s="71"/>
      <c r="B122" s="71"/>
      <c r="C122" s="91"/>
      <c r="D122" s="151"/>
      <c r="E122" s="64" t="str">
        <f>IF(D122="","",IF(D122&lt;=35,LOOKUP(D122,概要と通り!$G$24:$G$59,概要と通り!$H$24:$H$59),LOOKUP(D122,概要と通り!$G$63:$G$118,概要と通り!$H$63:$H$118)))</f>
        <v/>
      </c>
      <c r="F122" s="151"/>
      <c r="G122" s="152"/>
      <c r="H122" s="64" t="str">
        <f t="shared" si="146"/>
        <v/>
      </c>
      <c r="I122" s="153"/>
      <c r="J122" s="64" t="str">
        <f t="shared" si="147"/>
        <v/>
      </c>
      <c r="K122" s="154"/>
      <c r="L122" s="64" t="str">
        <f t="shared" si="148"/>
        <v/>
      </c>
      <c r="M122" s="80" t="str">
        <f t="shared" si="126"/>
        <v/>
      </c>
      <c r="N122" s="13" t="str">
        <f>IF(M122="","",IF(M122&lt;=35,LOOKUP(D122,概要と通り!$G$24:$G$59,概要と通り!$J$24:$J$59),LOOKUP(D122,概要と通り!$G$63:$G$118,概要と通り!$J$63:$J$118)))</f>
        <v/>
      </c>
      <c r="O122" s="13" t="str">
        <f t="shared" si="149"/>
        <v/>
      </c>
      <c r="P122" s="13" t="str">
        <f t="shared" si="128"/>
        <v/>
      </c>
      <c r="R122" s="71"/>
      <c r="S122" s="71"/>
      <c r="T122" s="91"/>
      <c r="U122" s="151"/>
      <c r="V122" s="64" t="str">
        <f>IF(U122="","",IF(U122&lt;=135,LOOKUP(U122,概要と通り!$A$24:$A$59,概要と通り!$B$24:$B$59),LOOKUP(U122,概要と通り!$A$63:$A$118,概要と通り!$B$63:$B$118)))</f>
        <v/>
      </c>
      <c r="W122" s="151"/>
      <c r="X122" s="152"/>
      <c r="Y122" s="64" t="str">
        <f t="shared" si="150"/>
        <v/>
      </c>
      <c r="Z122" s="153"/>
      <c r="AA122" s="64" t="str">
        <f t="shared" si="151"/>
        <v/>
      </c>
      <c r="AB122" s="155"/>
      <c r="AC122" s="63" t="str">
        <f t="shared" si="152"/>
        <v/>
      </c>
      <c r="AD122" s="80" t="str">
        <f t="shared" si="127"/>
        <v/>
      </c>
      <c r="AE122" s="13" t="str">
        <f>IF(AD122="","",IF(U122&lt;=135,LOOKUP(U122,概要と通り!$A$24:$A$59,概要と通り!$D$24:$D$59),LOOKUP(U122,概要と通り!$A$63:$A$118,概要と通り!$D$63:$D$118)))</f>
        <v/>
      </c>
      <c r="AF122" s="13" t="str">
        <f t="shared" si="153"/>
        <v/>
      </c>
      <c r="AG122" s="13" t="str">
        <f t="shared" si="137"/>
        <v/>
      </c>
    </row>
    <row r="123" spans="1:33" ht="12" customHeight="1">
      <c r="A123" s="71"/>
      <c r="B123" s="71"/>
      <c r="C123" s="91"/>
      <c r="D123" s="151"/>
      <c r="E123" s="64" t="str">
        <f>IF(D123="","",IF(D123&lt;=35,LOOKUP(D123,概要と通り!$G$24:$G$59,概要と通り!$H$24:$H$59),LOOKUP(D123,概要と通り!$G$63:$G$118,概要と通り!$H$63:$H$118)))</f>
        <v/>
      </c>
      <c r="F123" s="151"/>
      <c r="G123" s="152"/>
      <c r="H123" s="64" t="str">
        <f t="shared" si="146"/>
        <v/>
      </c>
      <c r="I123" s="153"/>
      <c r="J123" s="64" t="str">
        <f t="shared" si="147"/>
        <v/>
      </c>
      <c r="K123" s="154"/>
      <c r="L123" s="64" t="str">
        <f t="shared" si="148"/>
        <v/>
      </c>
      <c r="M123" s="80" t="str">
        <f t="shared" si="126"/>
        <v/>
      </c>
      <c r="N123" s="13" t="str">
        <f>IF(M123="","",IF(M123&lt;=35,LOOKUP(D123,概要と通り!$G$24:$G$59,概要と通り!$J$24:$J$59),LOOKUP(D123,概要と通り!$G$63:$G$118,概要と通り!$J$63:$J$118)))</f>
        <v/>
      </c>
      <c r="O123" s="13" t="str">
        <f t="shared" si="149"/>
        <v/>
      </c>
      <c r="P123" s="13" t="str">
        <f t="shared" si="128"/>
        <v/>
      </c>
      <c r="R123" s="71"/>
      <c r="S123" s="71"/>
      <c r="T123" s="91"/>
      <c r="U123" s="151"/>
      <c r="V123" s="64" t="str">
        <f>IF(U123="","",IF(U123&lt;=135,LOOKUP(U123,概要と通り!$A$24:$A$59,概要と通り!$B$24:$B$59),LOOKUP(U123,概要と通り!$A$63:$A$118,概要と通り!$B$63:$B$118)))</f>
        <v/>
      </c>
      <c r="W123" s="151"/>
      <c r="X123" s="152"/>
      <c r="Y123" s="64" t="str">
        <f t="shared" si="150"/>
        <v/>
      </c>
      <c r="Z123" s="153"/>
      <c r="AA123" s="64" t="str">
        <f t="shared" si="151"/>
        <v/>
      </c>
      <c r="AB123" s="155"/>
      <c r="AC123" s="63" t="str">
        <f t="shared" si="152"/>
        <v/>
      </c>
      <c r="AD123" s="80" t="str">
        <f t="shared" si="127"/>
        <v/>
      </c>
      <c r="AE123" s="13" t="str">
        <f>IF(AD123="","",IF(U123&lt;=135,LOOKUP(U123,概要と通り!$A$24:$A$59,概要と通り!$D$24:$D$59),LOOKUP(U123,概要と通り!$A$63:$A$118,概要と通り!$D$63:$D$118)))</f>
        <v/>
      </c>
      <c r="AF123" s="13" t="str">
        <f t="shared" si="153"/>
        <v/>
      </c>
      <c r="AG123" s="13" t="str">
        <f t="shared" si="137"/>
        <v/>
      </c>
    </row>
    <row r="124" spans="1:33" ht="12" customHeight="1">
      <c r="A124" s="71"/>
      <c r="B124" s="71"/>
      <c r="C124" s="91"/>
      <c r="D124" s="151"/>
      <c r="E124" s="64" t="str">
        <f>IF(D124="","",IF(D124&lt;=35,LOOKUP(D124,概要と通り!$G$24:$G$59,概要と通り!$H$24:$H$59),LOOKUP(D124,概要と通り!$G$63:$G$118,概要と通り!$H$63:$H$118)))</f>
        <v/>
      </c>
      <c r="F124" s="151"/>
      <c r="G124" s="152"/>
      <c r="H124" s="64" t="str">
        <f>IF(D124="","","×")</f>
        <v/>
      </c>
      <c r="I124" s="153"/>
      <c r="J124" s="64" t="str">
        <f>IF(D124="","","×")</f>
        <v/>
      </c>
      <c r="K124" s="154"/>
      <c r="L124" s="64" t="str">
        <f>IF(D124="","","=")</f>
        <v/>
      </c>
      <c r="M124" s="80" t="str">
        <f t="shared" si="126"/>
        <v/>
      </c>
      <c r="N124" s="13" t="str">
        <f>IF(M124="","",IF(M124&lt;=35,LOOKUP(D124,概要と通り!$G$24:$G$59,概要と通り!$J$24:$J$59),LOOKUP(D124,概要と通り!$G$63:$G$118,概要と通り!$J$63:$J$118)))</f>
        <v/>
      </c>
      <c r="O124" s="13" t="str">
        <f>IF(M124="","",M124*N124)</f>
        <v/>
      </c>
      <c r="P124" s="13" t="str">
        <f t="shared" si="128"/>
        <v/>
      </c>
      <c r="R124" s="71"/>
      <c r="S124" s="71"/>
      <c r="T124" s="91"/>
      <c r="U124" s="151"/>
      <c r="V124" s="64" t="str">
        <f>IF(U124="","",IF(U124&lt;=135,LOOKUP(U124,概要と通り!$A$24:$A$59,概要と通り!$B$24:$B$59),LOOKUP(U124,概要と通り!$A$63:$A$118,概要と通り!$B$63:$B$118)))</f>
        <v/>
      </c>
      <c r="W124" s="151"/>
      <c r="X124" s="152"/>
      <c r="Y124" s="64" t="str">
        <f>IF(U124="","","×")</f>
        <v/>
      </c>
      <c r="Z124" s="153"/>
      <c r="AA124" s="64" t="str">
        <f>IF(U124="","","×")</f>
        <v/>
      </c>
      <c r="AB124" s="155"/>
      <c r="AC124" s="63" t="str">
        <f>IF(U124="","","=")</f>
        <v/>
      </c>
      <c r="AD124" s="80" t="str">
        <f t="shared" si="127"/>
        <v/>
      </c>
      <c r="AE124" s="13" t="str">
        <f>IF(AD124="","",IF(U124&lt;=135,LOOKUP(U124,概要と通り!$A$24:$A$59,概要と通り!$D$24:$D$59),LOOKUP(U124,概要と通り!$A$63:$A$118,概要と通り!$D$63:$D$118)))</f>
        <v/>
      </c>
      <c r="AF124" s="13" t="str">
        <f>IF(AD124="","",AD124*AE124)</f>
        <v/>
      </c>
      <c r="AG124" s="13" t="str">
        <f t="shared" si="137"/>
        <v/>
      </c>
    </row>
    <row r="125" spans="1:33" ht="12" customHeight="1">
      <c r="A125" s="72"/>
      <c r="B125" s="72"/>
      <c r="C125" s="92"/>
      <c r="D125" s="151"/>
      <c r="E125" s="64" t="str">
        <f>IF(D125="","",IF(D125&lt;=35,LOOKUP(D125,概要と通り!$G$24:$G$59,概要と通り!$H$24:$H$59),LOOKUP(D125,概要と通り!$G$63:$G$118,概要と通り!$H$63:$H$118)))</f>
        <v/>
      </c>
      <c r="F125" s="151"/>
      <c r="G125" s="152"/>
      <c r="H125" s="64" t="str">
        <f t="shared" ref="H125:H131" si="154">IF(D125="","","×")</f>
        <v/>
      </c>
      <c r="I125" s="153"/>
      <c r="J125" s="64" t="str">
        <f t="shared" ref="J125:J131" si="155">IF(D125="","","×")</f>
        <v/>
      </c>
      <c r="K125" s="154"/>
      <c r="L125" s="64" t="str">
        <f t="shared" ref="L125:L131" si="156">IF(D125="","","=")</f>
        <v/>
      </c>
      <c r="M125" s="80" t="str">
        <f t="shared" si="126"/>
        <v/>
      </c>
      <c r="N125" s="13" t="str">
        <f>IF(M125="","",IF(M125&lt;=35,LOOKUP(D125,概要と通り!$G$24:$G$59,概要と通り!$J$24:$J$59),LOOKUP(D125,概要と通り!$G$63:$G$118,概要と通り!$J$63:$J$118)))</f>
        <v/>
      </c>
      <c r="O125" s="13" t="str">
        <f t="shared" ref="O125:O131" si="157">IF(M125="","",M125*N125)</f>
        <v/>
      </c>
      <c r="P125" s="13" t="str">
        <f t="shared" si="128"/>
        <v/>
      </c>
      <c r="R125" s="72"/>
      <c r="S125" s="72"/>
      <c r="T125" s="92"/>
      <c r="U125" s="151"/>
      <c r="V125" s="64" t="str">
        <f>IF(U125="","",IF(U125&lt;=135,LOOKUP(U125,概要と通り!$A$24:$A$59,概要と通り!$B$24:$B$59),LOOKUP(U125,概要と通り!$A$63:$A$118,概要と通り!$B$63:$B$118)))</f>
        <v/>
      </c>
      <c r="W125" s="151"/>
      <c r="X125" s="152"/>
      <c r="Y125" s="64" t="str">
        <f t="shared" ref="Y125:Y131" si="158">IF(U125="","","×")</f>
        <v/>
      </c>
      <c r="Z125" s="153"/>
      <c r="AA125" s="64" t="str">
        <f t="shared" ref="AA125:AA131" si="159">IF(U125="","","×")</f>
        <v/>
      </c>
      <c r="AB125" s="155"/>
      <c r="AC125" s="63" t="str">
        <f t="shared" ref="AC125:AC131" si="160">IF(U125="","","=")</f>
        <v/>
      </c>
      <c r="AD125" s="80" t="str">
        <f t="shared" si="127"/>
        <v/>
      </c>
      <c r="AE125" s="13" t="str">
        <f>IF(AD125="","",IF(U125&lt;=135,LOOKUP(U125,概要と通り!$A$24:$A$59,概要と通り!$D$24:$D$59),LOOKUP(U125,概要と通り!$A$63:$A$118,概要と通り!$D$63:$D$118)))</f>
        <v/>
      </c>
      <c r="AF125" s="13" t="str">
        <f t="shared" ref="AF125:AF131" si="161">IF(AD125="","",AD125*AE125)</f>
        <v/>
      </c>
      <c r="AG125" s="13" t="str">
        <f t="shared" si="137"/>
        <v/>
      </c>
    </row>
    <row r="126" spans="1:33" ht="12" customHeight="1">
      <c r="A126" s="71"/>
      <c r="B126" s="71"/>
      <c r="C126" s="91"/>
      <c r="D126" s="185"/>
      <c r="E126" s="64" t="str">
        <f>IF(D126="","",IF(D126&lt;=35,LOOKUP(D126,概要と通り!$G$24:$G$59,概要と通り!$H$24:$H$59),LOOKUP(D126,概要と通り!$G$63:$G$118,概要と通り!$H$63:$H$118)))</f>
        <v/>
      </c>
      <c r="F126" s="151"/>
      <c r="G126" s="152"/>
      <c r="H126" s="64" t="str">
        <f t="shared" si="154"/>
        <v/>
      </c>
      <c r="I126" s="153"/>
      <c r="J126" s="64" t="str">
        <f t="shared" si="155"/>
        <v/>
      </c>
      <c r="K126" s="154"/>
      <c r="L126" s="64" t="str">
        <f t="shared" si="156"/>
        <v/>
      </c>
      <c r="M126" s="80" t="str">
        <f t="shared" si="126"/>
        <v/>
      </c>
      <c r="N126" s="13" t="str">
        <f>IF(M126="","",IF(M126&lt;=35,LOOKUP(D126,概要と通り!$G$24:$G$59,概要と通り!$J$24:$J$59),LOOKUP(D126,概要と通り!$G$63:$G$118,概要と通り!$J$63:$J$118)))</f>
        <v/>
      </c>
      <c r="O126" s="13" t="str">
        <f t="shared" si="157"/>
        <v/>
      </c>
      <c r="P126" s="13" t="str">
        <f t="shared" si="128"/>
        <v/>
      </c>
      <c r="R126" s="71"/>
      <c r="S126" s="71"/>
      <c r="T126" s="91"/>
      <c r="U126" s="185"/>
      <c r="V126" s="64" t="str">
        <f>IF(U126="","",IF(U126&lt;=135,LOOKUP(U126,概要と通り!$A$24:$A$59,概要と通り!$B$24:$B$59),LOOKUP(U126,概要と通り!$A$63:$A$118,概要と通り!$B$63:$B$118)))</f>
        <v/>
      </c>
      <c r="W126" s="151"/>
      <c r="X126" s="152"/>
      <c r="Y126" s="64" t="str">
        <f t="shared" si="158"/>
        <v/>
      </c>
      <c r="Z126" s="153"/>
      <c r="AA126" s="64" t="str">
        <f t="shared" si="159"/>
        <v/>
      </c>
      <c r="AB126" s="155"/>
      <c r="AC126" s="63" t="str">
        <f t="shared" si="160"/>
        <v/>
      </c>
      <c r="AD126" s="80" t="str">
        <f t="shared" si="127"/>
        <v/>
      </c>
      <c r="AE126" s="13" t="str">
        <f>IF(AD126="","",IF(U126&lt;=135,LOOKUP(U126,概要と通り!$A$24:$A$59,概要と通り!$D$24:$D$59),LOOKUP(U126,概要と通り!$A$63:$A$118,概要と通り!$D$63:$D$118)))</f>
        <v/>
      </c>
      <c r="AF126" s="13" t="str">
        <f t="shared" si="161"/>
        <v/>
      </c>
      <c r="AG126" s="13" t="str">
        <f t="shared" si="137"/>
        <v/>
      </c>
    </row>
    <row r="127" spans="1:33" ht="12" customHeight="1">
      <c r="A127" s="71"/>
      <c r="B127" s="71"/>
      <c r="C127" s="91"/>
      <c r="D127" s="151"/>
      <c r="E127" s="64" t="str">
        <f>IF(D127="","",IF(D127&lt;=35,LOOKUP(D127,概要と通り!$G$24:$G$59,概要と通り!$H$24:$H$59),LOOKUP(D127,概要と通り!$G$63:$G$118,概要と通り!$H$63:$H$118)))</f>
        <v/>
      </c>
      <c r="F127" s="151"/>
      <c r="G127" s="152"/>
      <c r="H127" s="64" t="str">
        <f t="shared" si="154"/>
        <v/>
      </c>
      <c r="I127" s="153"/>
      <c r="J127" s="64" t="str">
        <f t="shared" si="155"/>
        <v/>
      </c>
      <c r="K127" s="154"/>
      <c r="L127" s="64" t="str">
        <f t="shared" si="156"/>
        <v/>
      </c>
      <c r="M127" s="80" t="str">
        <f t="shared" si="126"/>
        <v/>
      </c>
      <c r="N127" s="13" t="str">
        <f>IF(M127="","",IF(M127&lt;=35,LOOKUP(D127,概要と通り!$G$24:$G$59,概要と通り!$J$24:$J$59),LOOKUP(D127,概要と通り!$G$63:$G$118,概要と通り!$J$63:$J$118)))</f>
        <v/>
      </c>
      <c r="O127" s="13" t="str">
        <f t="shared" si="157"/>
        <v/>
      </c>
      <c r="P127" s="13" t="str">
        <f t="shared" si="128"/>
        <v/>
      </c>
      <c r="R127" s="71"/>
      <c r="S127" s="71"/>
      <c r="T127" s="91"/>
      <c r="U127" s="151"/>
      <c r="V127" s="64" t="str">
        <f>IF(U127="","",IF(U127&lt;=135,LOOKUP(U127,概要と通り!$A$24:$A$59,概要と通り!$B$24:$B$59),LOOKUP(U127,概要と通り!$A$63:$A$118,概要と通り!$B$63:$B$118)))</f>
        <v/>
      </c>
      <c r="W127" s="151"/>
      <c r="X127" s="152"/>
      <c r="Y127" s="64" t="str">
        <f t="shared" si="158"/>
        <v/>
      </c>
      <c r="Z127" s="153"/>
      <c r="AA127" s="64" t="str">
        <f t="shared" si="159"/>
        <v/>
      </c>
      <c r="AB127" s="155"/>
      <c r="AC127" s="63" t="str">
        <f t="shared" si="160"/>
        <v/>
      </c>
      <c r="AD127" s="80" t="str">
        <f t="shared" si="127"/>
        <v/>
      </c>
      <c r="AE127" s="13" t="str">
        <f>IF(AD127="","",IF(U127&lt;=135,LOOKUP(U127,概要と通り!$A$24:$A$59,概要と通り!$D$24:$D$59),LOOKUP(U127,概要と通り!$A$63:$A$118,概要と通り!$D$63:$D$118)))</f>
        <v/>
      </c>
      <c r="AF127" s="13" t="str">
        <f t="shared" si="161"/>
        <v/>
      </c>
      <c r="AG127" s="13" t="str">
        <f t="shared" si="137"/>
        <v/>
      </c>
    </row>
    <row r="128" spans="1:33" ht="12" customHeight="1">
      <c r="A128" s="71"/>
      <c r="B128" s="71"/>
      <c r="C128" s="91"/>
      <c r="D128" s="151"/>
      <c r="E128" s="64" t="str">
        <f>IF(D128="","",IF(D128&lt;=35,LOOKUP(D128,概要と通り!$G$24:$G$59,概要と通り!$H$24:$H$59),LOOKUP(D128,概要と通り!$G$63:$G$118,概要と通り!$H$63:$H$118)))</f>
        <v/>
      </c>
      <c r="F128" s="151"/>
      <c r="G128" s="152"/>
      <c r="H128" s="64" t="str">
        <f t="shared" si="154"/>
        <v/>
      </c>
      <c r="I128" s="153"/>
      <c r="J128" s="64" t="str">
        <f t="shared" si="155"/>
        <v/>
      </c>
      <c r="K128" s="154"/>
      <c r="L128" s="64" t="str">
        <f t="shared" si="156"/>
        <v/>
      </c>
      <c r="M128" s="80" t="str">
        <f t="shared" si="126"/>
        <v/>
      </c>
      <c r="N128" s="13" t="str">
        <f>IF(M128="","",IF(M128&lt;=35,LOOKUP(D128,概要と通り!$G$24:$G$59,概要と通り!$J$24:$J$59),LOOKUP(D128,概要と通り!$G$63:$G$118,概要と通り!$J$63:$J$118)))</f>
        <v/>
      </c>
      <c r="O128" s="13" t="str">
        <f t="shared" si="157"/>
        <v/>
      </c>
      <c r="P128" s="13" t="str">
        <f t="shared" si="128"/>
        <v/>
      </c>
      <c r="R128" s="71"/>
      <c r="S128" s="71"/>
      <c r="T128" s="91"/>
      <c r="U128" s="151"/>
      <c r="V128" s="64" t="str">
        <f>IF(U128="","",IF(U128&lt;=135,LOOKUP(U128,概要と通り!$A$24:$A$59,概要と通り!$B$24:$B$59),LOOKUP(U128,概要と通り!$A$63:$A$118,概要と通り!$B$63:$B$118)))</f>
        <v/>
      </c>
      <c r="W128" s="151"/>
      <c r="X128" s="152"/>
      <c r="Y128" s="64" t="str">
        <f t="shared" si="158"/>
        <v/>
      </c>
      <c r="Z128" s="153"/>
      <c r="AA128" s="64" t="str">
        <f t="shared" si="159"/>
        <v/>
      </c>
      <c r="AB128" s="155"/>
      <c r="AC128" s="63" t="str">
        <f t="shared" si="160"/>
        <v/>
      </c>
      <c r="AD128" s="80" t="str">
        <f t="shared" si="127"/>
        <v/>
      </c>
      <c r="AE128" s="13" t="str">
        <f>IF(AD128="","",IF(U128&lt;=135,LOOKUP(U128,概要と通り!$A$24:$A$59,概要と通り!$D$24:$D$59),LOOKUP(U128,概要と通り!$A$63:$A$118,概要と通り!$D$63:$D$118)))</f>
        <v/>
      </c>
      <c r="AF128" s="13" t="str">
        <f t="shared" si="161"/>
        <v/>
      </c>
      <c r="AG128" s="13" t="str">
        <f t="shared" si="137"/>
        <v/>
      </c>
    </row>
    <row r="129" spans="1:33" ht="12" customHeight="1">
      <c r="A129" s="71"/>
      <c r="B129" s="71"/>
      <c r="C129" s="91"/>
      <c r="D129" s="151"/>
      <c r="E129" s="64" t="str">
        <f>IF(D129="","",IF(D129&lt;=35,LOOKUP(D129,概要と通り!$G$24:$G$59,概要と通り!$H$24:$H$59),LOOKUP(D129,概要と通り!$G$63:$G$118,概要と通り!$H$63:$H$118)))</f>
        <v/>
      </c>
      <c r="F129" s="151"/>
      <c r="G129" s="152"/>
      <c r="H129" s="64" t="str">
        <f t="shared" si="154"/>
        <v/>
      </c>
      <c r="I129" s="153"/>
      <c r="J129" s="64" t="str">
        <f t="shared" si="155"/>
        <v/>
      </c>
      <c r="K129" s="154"/>
      <c r="L129" s="64" t="str">
        <f t="shared" si="156"/>
        <v/>
      </c>
      <c r="M129" s="80" t="str">
        <f t="shared" si="126"/>
        <v/>
      </c>
      <c r="N129" s="13" t="str">
        <f>IF(M129="","",IF(M129&lt;=35,LOOKUP(D129,概要と通り!$G$24:$G$59,概要と通り!$J$24:$J$59),LOOKUP(D129,概要と通り!$G$63:$G$118,概要と通り!$J$63:$J$118)))</f>
        <v/>
      </c>
      <c r="O129" s="13" t="str">
        <f t="shared" si="157"/>
        <v/>
      </c>
      <c r="P129" s="13" t="str">
        <f t="shared" si="128"/>
        <v/>
      </c>
      <c r="R129" s="71"/>
      <c r="S129" s="71"/>
      <c r="T129" s="91"/>
      <c r="U129" s="151"/>
      <c r="V129" s="64" t="str">
        <f>IF(U129="","",IF(U129&lt;=135,LOOKUP(U129,概要と通り!$A$24:$A$59,概要と通り!$B$24:$B$59),LOOKUP(U129,概要と通り!$A$63:$A$118,概要と通り!$B$63:$B$118)))</f>
        <v/>
      </c>
      <c r="W129" s="151"/>
      <c r="X129" s="152"/>
      <c r="Y129" s="64" t="str">
        <f t="shared" si="158"/>
        <v/>
      </c>
      <c r="Z129" s="153"/>
      <c r="AA129" s="64" t="str">
        <f t="shared" si="159"/>
        <v/>
      </c>
      <c r="AB129" s="155"/>
      <c r="AC129" s="63" t="str">
        <f t="shared" si="160"/>
        <v/>
      </c>
      <c r="AD129" s="80" t="str">
        <f t="shared" si="127"/>
        <v/>
      </c>
      <c r="AE129" s="13" t="str">
        <f>IF(AD129="","",IF(U129&lt;=135,LOOKUP(U129,概要と通り!$A$24:$A$59,概要と通り!$D$24:$D$59),LOOKUP(U129,概要と通り!$A$63:$A$118,概要と通り!$D$63:$D$118)))</f>
        <v/>
      </c>
      <c r="AF129" s="13" t="str">
        <f t="shared" si="161"/>
        <v/>
      </c>
      <c r="AG129" s="13" t="str">
        <f t="shared" si="137"/>
        <v/>
      </c>
    </row>
    <row r="130" spans="1:33" ht="12" customHeight="1">
      <c r="A130" s="71"/>
      <c r="B130" s="71"/>
      <c r="C130" s="91"/>
      <c r="D130" s="151"/>
      <c r="E130" s="64" t="str">
        <f>IF(D130="","",IF(D130&lt;=35,LOOKUP(D130,概要と通り!$G$24:$G$59,概要と通り!$H$24:$H$59),LOOKUP(D130,概要と通り!$G$63:$G$118,概要と通り!$H$63:$H$118)))</f>
        <v/>
      </c>
      <c r="F130" s="151"/>
      <c r="G130" s="152"/>
      <c r="H130" s="64" t="str">
        <f t="shared" si="154"/>
        <v/>
      </c>
      <c r="I130" s="153"/>
      <c r="J130" s="64" t="str">
        <f t="shared" si="155"/>
        <v/>
      </c>
      <c r="K130" s="154"/>
      <c r="L130" s="64" t="str">
        <f t="shared" si="156"/>
        <v/>
      </c>
      <c r="M130" s="80" t="str">
        <f t="shared" si="126"/>
        <v/>
      </c>
      <c r="N130" s="13" t="str">
        <f>IF(M130="","",IF(M130&lt;=35,LOOKUP(D130,概要と通り!$G$24:$G$59,概要と通り!$J$24:$J$59),LOOKUP(D130,概要と通り!$G$63:$G$118,概要と通り!$J$63:$J$118)))</f>
        <v/>
      </c>
      <c r="O130" s="13" t="str">
        <f t="shared" si="157"/>
        <v/>
      </c>
      <c r="P130" s="13" t="str">
        <f t="shared" si="128"/>
        <v/>
      </c>
      <c r="R130" s="71"/>
      <c r="S130" s="71"/>
      <c r="T130" s="91"/>
      <c r="U130" s="151"/>
      <c r="V130" s="64" t="str">
        <f>IF(U130="","",IF(U130&lt;=135,LOOKUP(U130,概要と通り!$A$24:$A$59,概要と通り!$B$24:$B$59),LOOKUP(U130,概要と通り!$A$63:$A$118,概要と通り!$B$63:$B$118)))</f>
        <v/>
      </c>
      <c r="W130" s="151"/>
      <c r="X130" s="152"/>
      <c r="Y130" s="64" t="str">
        <f t="shared" si="158"/>
        <v/>
      </c>
      <c r="Z130" s="153"/>
      <c r="AA130" s="64" t="str">
        <f t="shared" si="159"/>
        <v/>
      </c>
      <c r="AB130" s="155"/>
      <c r="AC130" s="63" t="str">
        <f t="shared" si="160"/>
        <v/>
      </c>
      <c r="AD130" s="80" t="str">
        <f t="shared" si="127"/>
        <v/>
      </c>
      <c r="AE130" s="13" t="str">
        <f>IF(AD130="","",IF(U130&lt;=135,LOOKUP(U130,概要と通り!$A$24:$A$59,概要と通り!$D$24:$D$59),LOOKUP(U130,概要と通り!$A$63:$A$118,概要と通り!$D$63:$D$118)))</f>
        <v/>
      </c>
      <c r="AF130" s="13" t="str">
        <f t="shared" si="161"/>
        <v/>
      </c>
      <c r="AG130" s="13" t="str">
        <f t="shared" si="137"/>
        <v/>
      </c>
    </row>
    <row r="131" spans="1:33" ht="12" customHeight="1">
      <c r="A131" s="71"/>
      <c r="B131" s="71"/>
      <c r="C131" s="91"/>
      <c r="D131" s="151"/>
      <c r="E131" s="64" t="str">
        <f>IF(D131="","",IF(D131&lt;=35,LOOKUP(D131,概要と通り!$G$24:$G$59,概要と通り!$H$24:$H$59),LOOKUP(D131,概要と通り!$G$63:$G$118,概要と通り!$H$63:$H$118)))</f>
        <v/>
      </c>
      <c r="F131" s="151"/>
      <c r="G131" s="152"/>
      <c r="H131" s="64" t="str">
        <f t="shared" si="154"/>
        <v/>
      </c>
      <c r="I131" s="153"/>
      <c r="J131" s="64" t="str">
        <f t="shared" si="155"/>
        <v/>
      </c>
      <c r="K131" s="154"/>
      <c r="L131" s="64" t="str">
        <f t="shared" si="156"/>
        <v/>
      </c>
      <c r="M131" s="80" t="str">
        <f t="shared" si="126"/>
        <v/>
      </c>
      <c r="N131" s="13" t="str">
        <f>IF(M131="","",IF(M131&lt;=35,LOOKUP(D131,概要と通り!$G$24:$G$59,概要と通り!$J$24:$J$59),LOOKUP(D131,概要と通り!$G$63:$G$118,概要と通り!$J$63:$J$118)))</f>
        <v/>
      </c>
      <c r="O131" s="13" t="str">
        <f t="shared" si="157"/>
        <v/>
      </c>
      <c r="P131" s="13" t="str">
        <f t="shared" si="128"/>
        <v/>
      </c>
      <c r="R131" s="71"/>
      <c r="S131" s="71"/>
      <c r="T131" s="91"/>
      <c r="U131" s="151"/>
      <c r="V131" s="64" t="str">
        <f>IF(U131="","",IF(U131&lt;=135,LOOKUP(U131,概要と通り!$A$24:$A$59,概要と通り!$B$24:$B$59),LOOKUP(U131,概要と通り!$A$63:$A$118,概要と通り!$B$63:$B$118)))</f>
        <v/>
      </c>
      <c r="W131" s="151"/>
      <c r="X131" s="152"/>
      <c r="Y131" s="64" t="str">
        <f t="shared" si="158"/>
        <v/>
      </c>
      <c r="Z131" s="153"/>
      <c r="AA131" s="64" t="str">
        <f t="shared" si="159"/>
        <v/>
      </c>
      <c r="AB131" s="155"/>
      <c r="AC131" s="63" t="str">
        <f t="shared" si="160"/>
        <v/>
      </c>
      <c r="AD131" s="80" t="str">
        <f t="shared" si="127"/>
        <v/>
      </c>
      <c r="AE131" s="13" t="str">
        <f>IF(AD131="","",IF(U131&lt;=135,LOOKUP(U131,概要と通り!$A$24:$A$59,概要と通り!$D$24:$D$59),LOOKUP(U131,概要と通り!$A$63:$A$118,概要と通り!$D$63:$D$118)))</f>
        <v/>
      </c>
      <c r="AF131" s="13" t="str">
        <f t="shared" si="161"/>
        <v/>
      </c>
      <c r="AG131" s="13" t="str">
        <f t="shared" si="137"/>
        <v/>
      </c>
    </row>
    <row r="132" spans="1:33" ht="12" customHeight="1">
      <c r="A132" s="71"/>
      <c r="B132" s="71"/>
      <c r="C132" s="91"/>
      <c r="D132" s="151"/>
      <c r="E132" s="64" t="str">
        <f>IF(D132="","",IF(D132&lt;=35,LOOKUP(D132,概要と通り!$G$24:$G$59,概要と通り!$H$24:$H$59),LOOKUP(D132,概要と通り!$G$63:$G$118,概要と通り!$H$63:$H$118)))</f>
        <v/>
      </c>
      <c r="F132" s="151"/>
      <c r="G132" s="152"/>
      <c r="H132" s="64" t="str">
        <f>IF(D132="","","×")</f>
        <v/>
      </c>
      <c r="I132" s="153"/>
      <c r="J132" s="64" t="str">
        <f>IF(D132="","","×")</f>
        <v/>
      </c>
      <c r="K132" s="154"/>
      <c r="L132" s="64" t="str">
        <f>IF(D132="","","=")</f>
        <v/>
      </c>
      <c r="M132" s="80" t="str">
        <f t="shared" si="126"/>
        <v/>
      </c>
      <c r="N132" s="13" t="str">
        <f>IF(M132="","",IF(M132&lt;=35,LOOKUP(D132,概要と通り!$G$24:$G$59,概要と通り!$J$24:$J$59),LOOKUP(D132,概要と通り!$G$63:$G$118,概要と通り!$J$63:$J$118)))</f>
        <v/>
      </c>
      <c r="O132" s="13" t="str">
        <f>IF(M132="","",M132*N132)</f>
        <v/>
      </c>
      <c r="P132" s="13" t="str">
        <f t="shared" si="128"/>
        <v/>
      </c>
      <c r="R132" s="71"/>
      <c r="S132" s="71"/>
      <c r="T132" s="91"/>
      <c r="U132" s="151"/>
      <c r="V132" s="64" t="str">
        <f>IF(U132="","",IF(U132&lt;=135,LOOKUP(U132,概要と通り!$A$24:$A$59,概要と通り!$B$24:$B$59),LOOKUP(U132,概要と通り!$A$63:$A$118,概要と通り!$B$63:$B$118)))</f>
        <v/>
      </c>
      <c r="W132" s="151"/>
      <c r="X132" s="152"/>
      <c r="Y132" s="64" t="str">
        <f>IF(U132="","","×")</f>
        <v/>
      </c>
      <c r="Z132" s="153"/>
      <c r="AA132" s="64" t="str">
        <f>IF(U132="","","×")</f>
        <v/>
      </c>
      <c r="AB132" s="155"/>
      <c r="AC132" s="63" t="str">
        <f>IF(U132="","","=")</f>
        <v/>
      </c>
      <c r="AD132" s="80" t="str">
        <f t="shared" si="127"/>
        <v/>
      </c>
      <c r="AE132" s="13" t="str">
        <f>IF(AD132="","",IF(U132&lt;=135,LOOKUP(U132,概要と通り!$A$24:$A$59,概要と通り!$D$24:$D$59),LOOKUP(U132,概要と通り!$A$63:$A$118,概要と通り!$D$63:$D$118)))</f>
        <v/>
      </c>
      <c r="AF132" s="13" t="str">
        <f>IF(AD132="","",AD132*AE132)</f>
        <v/>
      </c>
      <c r="AG132" s="13" t="str">
        <f t="shared" si="137"/>
        <v/>
      </c>
    </row>
    <row r="133" spans="1:33" ht="12" customHeight="1">
      <c r="A133" s="71"/>
      <c r="B133" s="71"/>
      <c r="C133" s="91"/>
      <c r="D133" s="151"/>
      <c r="E133" s="64" t="str">
        <f>IF(D133="","",IF(D133&lt;=35,LOOKUP(D133,概要と通り!$G$24:$G$59,概要と通り!$H$24:$H$59),LOOKUP(D133,概要と通り!$G$63:$G$118,概要と通り!$H$63:$H$118)))</f>
        <v/>
      </c>
      <c r="F133" s="151"/>
      <c r="G133" s="152"/>
      <c r="H133" s="64" t="str">
        <f t="shared" ref="H133:H139" si="162">IF(D133="","","×")</f>
        <v/>
      </c>
      <c r="I133" s="153"/>
      <c r="J133" s="64" t="str">
        <f t="shared" ref="J133:J139" si="163">IF(D133="","","×")</f>
        <v/>
      </c>
      <c r="K133" s="154"/>
      <c r="L133" s="64" t="str">
        <f t="shared" ref="L133:L139" si="164">IF(D133="","","=")</f>
        <v/>
      </c>
      <c r="M133" s="80" t="str">
        <f t="shared" si="126"/>
        <v/>
      </c>
      <c r="N133" s="13" t="str">
        <f>IF(M133="","",IF(M133&lt;=35,LOOKUP(D133,概要と通り!$G$24:$G$59,概要と通り!$J$24:$J$59),LOOKUP(D133,概要と通り!$G$63:$G$118,概要と通り!$J$63:$J$118)))</f>
        <v/>
      </c>
      <c r="O133" s="13" t="str">
        <f t="shared" ref="O133:O139" si="165">IF(M133="","",M133*N133)</f>
        <v/>
      </c>
      <c r="P133" s="13" t="str">
        <f t="shared" ref="P133:P164" si="166">IF(M133="","",M133*(N133-$P$184)^2)</f>
        <v/>
      </c>
      <c r="R133" s="71"/>
      <c r="S133" s="71"/>
      <c r="T133" s="91"/>
      <c r="U133" s="151"/>
      <c r="V133" s="64" t="str">
        <f>IF(U133="","",IF(U133&lt;=135,LOOKUP(U133,概要と通り!$A$24:$A$59,概要と通り!$B$24:$B$59),LOOKUP(U133,概要と通り!$A$63:$A$118,概要と通り!$B$63:$B$118)))</f>
        <v/>
      </c>
      <c r="W133" s="151"/>
      <c r="X133" s="152"/>
      <c r="Y133" s="64" t="str">
        <f t="shared" ref="Y133:Y139" si="167">IF(U133="","","×")</f>
        <v/>
      </c>
      <c r="Z133" s="153"/>
      <c r="AA133" s="64" t="str">
        <f t="shared" ref="AA133:AA139" si="168">IF(U133="","","×")</f>
        <v/>
      </c>
      <c r="AB133" s="155"/>
      <c r="AC133" s="63" t="str">
        <f t="shared" ref="AC133:AC139" si="169">IF(U133="","","=")</f>
        <v/>
      </c>
      <c r="AD133" s="80" t="str">
        <f t="shared" si="127"/>
        <v/>
      </c>
      <c r="AE133" s="13" t="str">
        <f>IF(AD133="","",IF(U133&lt;=135,LOOKUP(U133,概要と通り!$A$24:$A$59,概要と通り!$D$24:$D$59),LOOKUP(U133,概要と通り!$A$63:$A$118,概要と通り!$D$63:$D$118)))</f>
        <v/>
      </c>
      <c r="AF133" s="13" t="str">
        <f t="shared" ref="AF133:AF139" si="170">IF(AD133="","",AD133*AE133)</f>
        <v/>
      </c>
      <c r="AG133" s="13" t="str">
        <f t="shared" si="137"/>
        <v/>
      </c>
    </row>
    <row r="134" spans="1:33" ht="12" customHeight="1">
      <c r="A134" s="71"/>
      <c r="B134" s="71"/>
      <c r="C134" s="91"/>
      <c r="D134" s="151"/>
      <c r="E134" s="64" t="str">
        <f>IF(D134="","",IF(D134&lt;=35,LOOKUP(D134,概要と通り!$G$24:$G$59,概要と通り!$H$24:$H$59),LOOKUP(D134,概要と通り!$G$63:$G$118,概要と通り!$H$63:$H$118)))</f>
        <v/>
      </c>
      <c r="F134" s="151"/>
      <c r="G134" s="152"/>
      <c r="H134" s="64" t="str">
        <f t="shared" si="162"/>
        <v/>
      </c>
      <c r="I134" s="153"/>
      <c r="J134" s="64" t="str">
        <f t="shared" si="163"/>
        <v/>
      </c>
      <c r="K134" s="154"/>
      <c r="L134" s="64" t="str">
        <f t="shared" si="164"/>
        <v/>
      </c>
      <c r="M134" s="80" t="str">
        <f t="shared" si="126"/>
        <v/>
      </c>
      <c r="N134" s="13" t="str">
        <f>IF(M134="","",IF(M134&lt;=35,LOOKUP(D134,概要と通り!$G$24:$G$59,概要と通り!$J$24:$J$59),LOOKUP(D134,概要と通り!$G$63:$G$118,概要と通り!$J$63:$J$118)))</f>
        <v/>
      </c>
      <c r="O134" s="13" t="str">
        <f t="shared" si="165"/>
        <v/>
      </c>
      <c r="P134" s="13" t="str">
        <f t="shared" si="166"/>
        <v/>
      </c>
      <c r="R134" s="71"/>
      <c r="S134" s="71"/>
      <c r="T134" s="91"/>
      <c r="U134" s="151"/>
      <c r="V134" s="64" t="str">
        <f>IF(U134="","",IF(U134&lt;=135,LOOKUP(U134,概要と通り!$A$24:$A$59,概要と通り!$B$24:$B$59),LOOKUP(U134,概要と通り!$A$63:$A$118,概要と通り!$B$63:$B$118)))</f>
        <v/>
      </c>
      <c r="W134" s="151"/>
      <c r="X134" s="152"/>
      <c r="Y134" s="64" t="str">
        <f t="shared" si="167"/>
        <v/>
      </c>
      <c r="Z134" s="153"/>
      <c r="AA134" s="64" t="str">
        <f t="shared" si="168"/>
        <v/>
      </c>
      <c r="AB134" s="155"/>
      <c r="AC134" s="63" t="str">
        <f t="shared" si="169"/>
        <v/>
      </c>
      <c r="AD134" s="80" t="str">
        <f t="shared" si="127"/>
        <v/>
      </c>
      <c r="AE134" s="13" t="str">
        <f>IF(AD134="","",IF(U134&lt;=135,LOOKUP(U134,概要と通り!$A$24:$A$59,概要と通り!$D$24:$D$59),LOOKUP(U134,概要と通り!$A$63:$A$118,概要と通り!$D$63:$D$118)))</f>
        <v/>
      </c>
      <c r="AF134" s="13" t="str">
        <f t="shared" si="170"/>
        <v/>
      </c>
      <c r="AG134" s="13" t="str">
        <f t="shared" si="137"/>
        <v/>
      </c>
    </row>
    <row r="135" spans="1:33" ht="12" customHeight="1">
      <c r="A135" s="71"/>
      <c r="B135" s="71"/>
      <c r="C135" s="91"/>
      <c r="D135" s="151"/>
      <c r="E135" s="64" t="str">
        <f>IF(D135="","",IF(D135&lt;=35,LOOKUP(D135,概要と通り!$G$24:$G$59,概要と通り!$H$24:$H$59),LOOKUP(D135,概要と通り!$G$63:$G$118,概要と通り!$H$63:$H$118)))</f>
        <v/>
      </c>
      <c r="F135" s="151"/>
      <c r="G135" s="152"/>
      <c r="H135" s="64" t="str">
        <f t="shared" si="162"/>
        <v/>
      </c>
      <c r="I135" s="153"/>
      <c r="J135" s="64" t="str">
        <f t="shared" si="163"/>
        <v/>
      </c>
      <c r="K135" s="154"/>
      <c r="L135" s="64" t="str">
        <f t="shared" si="164"/>
        <v/>
      </c>
      <c r="M135" s="80" t="str">
        <f t="shared" si="126"/>
        <v/>
      </c>
      <c r="N135" s="13" t="str">
        <f>IF(M135="","",IF(M135&lt;=35,LOOKUP(D135,概要と通り!$G$24:$G$59,概要と通り!$J$24:$J$59),LOOKUP(D135,概要と通り!$G$63:$G$118,概要と通り!$J$63:$J$118)))</f>
        <v/>
      </c>
      <c r="O135" s="13" t="str">
        <f t="shared" si="165"/>
        <v/>
      </c>
      <c r="P135" s="13" t="str">
        <f t="shared" si="166"/>
        <v/>
      </c>
      <c r="R135" s="71"/>
      <c r="S135" s="71"/>
      <c r="T135" s="91"/>
      <c r="U135" s="151"/>
      <c r="V135" s="64" t="str">
        <f>IF(U135="","",IF(U135&lt;=135,LOOKUP(U135,概要と通り!$A$24:$A$59,概要と通り!$B$24:$B$59),LOOKUP(U135,概要と通り!$A$63:$A$118,概要と通り!$B$63:$B$118)))</f>
        <v/>
      </c>
      <c r="W135" s="151"/>
      <c r="X135" s="152"/>
      <c r="Y135" s="64" t="str">
        <f t="shared" si="167"/>
        <v/>
      </c>
      <c r="Z135" s="153"/>
      <c r="AA135" s="64" t="str">
        <f t="shared" si="168"/>
        <v/>
      </c>
      <c r="AB135" s="155"/>
      <c r="AC135" s="63" t="str">
        <f t="shared" si="169"/>
        <v/>
      </c>
      <c r="AD135" s="80" t="str">
        <f t="shared" si="127"/>
        <v/>
      </c>
      <c r="AE135" s="13" t="str">
        <f>IF(AD135="","",IF(U135&lt;=135,LOOKUP(U135,概要と通り!$A$24:$A$59,概要と通り!$D$24:$D$59),LOOKUP(U135,概要と通り!$A$63:$A$118,概要と通り!$D$63:$D$118)))</f>
        <v/>
      </c>
      <c r="AF135" s="13" t="str">
        <f t="shared" si="170"/>
        <v/>
      </c>
      <c r="AG135" s="13" t="str">
        <f t="shared" si="137"/>
        <v/>
      </c>
    </row>
    <row r="136" spans="1:33" ht="12" customHeight="1">
      <c r="A136" s="71"/>
      <c r="B136" s="71"/>
      <c r="C136" s="91"/>
      <c r="D136" s="151"/>
      <c r="E136" s="64" t="str">
        <f>IF(D136="","",IF(D136&lt;=35,LOOKUP(D136,概要と通り!$G$24:$G$59,概要と通り!$H$24:$H$59),LOOKUP(D136,概要と通り!$G$63:$G$118,概要と通り!$H$63:$H$118)))</f>
        <v/>
      </c>
      <c r="F136" s="151"/>
      <c r="G136" s="152"/>
      <c r="H136" s="64" t="str">
        <f t="shared" si="162"/>
        <v/>
      </c>
      <c r="I136" s="153"/>
      <c r="J136" s="64" t="str">
        <f t="shared" si="163"/>
        <v/>
      </c>
      <c r="K136" s="154"/>
      <c r="L136" s="64" t="str">
        <f t="shared" si="164"/>
        <v/>
      </c>
      <c r="M136" s="80" t="str">
        <f t="shared" si="126"/>
        <v/>
      </c>
      <c r="N136" s="13" t="str">
        <f>IF(M136="","",IF(M136&lt;=35,LOOKUP(D136,概要と通り!$G$24:$G$59,概要と通り!$J$24:$J$59),LOOKUP(D136,概要と通り!$G$63:$G$118,概要と通り!$J$63:$J$118)))</f>
        <v/>
      </c>
      <c r="O136" s="13" t="str">
        <f t="shared" si="165"/>
        <v/>
      </c>
      <c r="P136" s="13" t="str">
        <f t="shared" si="166"/>
        <v/>
      </c>
      <c r="R136" s="71"/>
      <c r="S136" s="71"/>
      <c r="T136" s="91"/>
      <c r="U136" s="151"/>
      <c r="V136" s="64" t="str">
        <f>IF(U136="","",IF(U136&lt;=135,LOOKUP(U136,概要と通り!$A$24:$A$59,概要と通り!$B$24:$B$59),LOOKUP(U136,概要と通り!$A$63:$A$118,概要と通り!$B$63:$B$118)))</f>
        <v/>
      </c>
      <c r="W136" s="151"/>
      <c r="X136" s="152"/>
      <c r="Y136" s="64" t="str">
        <f t="shared" si="167"/>
        <v/>
      </c>
      <c r="Z136" s="153"/>
      <c r="AA136" s="64" t="str">
        <f t="shared" si="168"/>
        <v/>
      </c>
      <c r="AB136" s="155"/>
      <c r="AC136" s="63" t="str">
        <f t="shared" si="169"/>
        <v/>
      </c>
      <c r="AD136" s="80" t="str">
        <f t="shared" si="127"/>
        <v/>
      </c>
      <c r="AE136" s="13" t="str">
        <f>IF(AD136="","",IF(U136&lt;=135,LOOKUP(U136,概要と通り!$A$24:$A$59,概要と通り!$D$24:$D$59),LOOKUP(U136,概要と通り!$A$63:$A$118,概要と通り!$D$63:$D$118)))</f>
        <v/>
      </c>
      <c r="AF136" s="13" t="str">
        <f t="shared" si="170"/>
        <v/>
      </c>
      <c r="AG136" s="13" t="str">
        <f t="shared" ref="AG136:AG167" si="171">IF(AD136="","",AD136*(AE136-$AG$191)^2)</f>
        <v/>
      </c>
    </row>
    <row r="137" spans="1:33" ht="12" customHeight="1">
      <c r="A137" s="71"/>
      <c r="B137" s="71"/>
      <c r="C137" s="91"/>
      <c r="D137" s="151"/>
      <c r="E137" s="64" t="str">
        <f>IF(D137="","",IF(D137&lt;=35,LOOKUP(D137,概要と通り!$G$24:$G$59,概要と通り!$H$24:$H$59),LOOKUP(D137,概要と通り!$G$63:$G$118,概要と通り!$H$63:$H$118)))</f>
        <v/>
      </c>
      <c r="F137" s="151"/>
      <c r="G137" s="152"/>
      <c r="H137" s="64" t="str">
        <f t="shared" si="162"/>
        <v/>
      </c>
      <c r="I137" s="153"/>
      <c r="J137" s="64" t="str">
        <f t="shared" si="163"/>
        <v/>
      </c>
      <c r="K137" s="154"/>
      <c r="L137" s="64" t="str">
        <f t="shared" si="164"/>
        <v/>
      </c>
      <c r="M137" s="80" t="str">
        <f t="shared" si="126"/>
        <v/>
      </c>
      <c r="N137" s="13" t="str">
        <f>IF(M137="","",IF(M137&lt;=35,LOOKUP(D137,概要と通り!$G$24:$G$59,概要と通り!$J$24:$J$59),LOOKUP(D137,概要と通り!$G$63:$G$118,概要と通り!$J$63:$J$118)))</f>
        <v/>
      </c>
      <c r="O137" s="13" t="str">
        <f t="shared" si="165"/>
        <v/>
      </c>
      <c r="P137" s="13" t="str">
        <f t="shared" si="166"/>
        <v/>
      </c>
      <c r="R137" s="71"/>
      <c r="S137" s="71"/>
      <c r="T137" s="91"/>
      <c r="U137" s="151"/>
      <c r="V137" s="64" t="str">
        <f>IF(U137="","",IF(U137&lt;=135,LOOKUP(U137,概要と通り!$A$24:$A$59,概要と通り!$B$24:$B$59),LOOKUP(U137,概要と通り!$A$63:$A$118,概要と通り!$B$63:$B$118)))</f>
        <v/>
      </c>
      <c r="W137" s="151"/>
      <c r="X137" s="152"/>
      <c r="Y137" s="64" t="str">
        <f t="shared" si="167"/>
        <v/>
      </c>
      <c r="Z137" s="153"/>
      <c r="AA137" s="64" t="str">
        <f t="shared" si="168"/>
        <v/>
      </c>
      <c r="AB137" s="155"/>
      <c r="AC137" s="63" t="str">
        <f t="shared" si="169"/>
        <v/>
      </c>
      <c r="AD137" s="80" t="str">
        <f t="shared" si="127"/>
        <v/>
      </c>
      <c r="AE137" s="13" t="str">
        <f>IF(AD137="","",IF(U137&lt;=135,LOOKUP(U137,概要と通り!$A$24:$A$59,概要と通り!$D$24:$D$59),LOOKUP(U137,概要と通り!$A$63:$A$118,概要と通り!$D$63:$D$118)))</f>
        <v/>
      </c>
      <c r="AF137" s="13" t="str">
        <f t="shared" si="170"/>
        <v/>
      </c>
      <c r="AG137" s="13" t="str">
        <f t="shared" si="171"/>
        <v/>
      </c>
    </row>
    <row r="138" spans="1:33" ht="12" customHeight="1">
      <c r="A138" s="71"/>
      <c r="B138" s="71"/>
      <c r="C138" s="91"/>
      <c r="D138" s="151"/>
      <c r="E138" s="64" t="str">
        <f>IF(D138="","",IF(D138&lt;=35,LOOKUP(D138,概要と通り!$G$24:$G$59,概要と通り!$H$24:$H$59),LOOKUP(D138,概要と通り!$G$63:$G$118,概要と通り!$H$63:$H$118)))</f>
        <v/>
      </c>
      <c r="F138" s="151"/>
      <c r="G138" s="152"/>
      <c r="H138" s="64" t="str">
        <f t="shared" si="162"/>
        <v/>
      </c>
      <c r="I138" s="153"/>
      <c r="J138" s="64" t="str">
        <f t="shared" si="163"/>
        <v/>
      </c>
      <c r="K138" s="154"/>
      <c r="L138" s="64" t="str">
        <f t="shared" si="164"/>
        <v/>
      </c>
      <c r="M138" s="80" t="str">
        <f t="shared" si="126"/>
        <v/>
      </c>
      <c r="N138" s="13" t="str">
        <f>IF(M138="","",IF(M138&lt;=35,LOOKUP(D138,概要と通り!$G$24:$G$59,概要と通り!$J$24:$J$59),LOOKUP(D138,概要と通り!$G$63:$G$118,概要と通り!$J$63:$J$118)))</f>
        <v/>
      </c>
      <c r="O138" s="13" t="str">
        <f t="shared" si="165"/>
        <v/>
      </c>
      <c r="P138" s="13" t="str">
        <f t="shared" si="166"/>
        <v/>
      </c>
      <c r="R138" s="71"/>
      <c r="S138" s="71"/>
      <c r="T138" s="91"/>
      <c r="U138" s="151"/>
      <c r="V138" s="64" t="str">
        <f>IF(U138="","",IF(U138&lt;=135,LOOKUP(U138,概要と通り!$A$24:$A$59,概要と通り!$B$24:$B$59),LOOKUP(U138,概要と通り!$A$63:$A$118,概要と通り!$B$63:$B$118)))</f>
        <v/>
      </c>
      <c r="W138" s="151"/>
      <c r="X138" s="152"/>
      <c r="Y138" s="64" t="str">
        <f t="shared" si="167"/>
        <v/>
      </c>
      <c r="Z138" s="153"/>
      <c r="AA138" s="64" t="str">
        <f t="shared" si="168"/>
        <v/>
      </c>
      <c r="AB138" s="155"/>
      <c r="AC138" s="63" t="str">
        <f t="shared" si="169"/>
        <v/>
      </c>
      <c r="AD138" s="80" t="str">
        <f t="shared" si="127"/>
        <v/>
      </c>
      <c r="AE138" s="13" t="str">
        <f>IF(AD138="","",IF(U138&lt;=135,LOOKUP(U138,概要と通り!$A$24:$A$59,概要と通り!$D$24:$D$59),LOOKUP(U138,概要と通り!$A$63:$A$118,概要と通り!$D$63:$D$118)))</f>
        <v/>
      </c>
      <c r="AF138" s="13" t="str">
        <f t="shared" si="170"/>
        <v/>
      </c>
      <c r="AG138" s="13" t="str">
        <f t="shared" si="171"/>
        <v/>
      </c>
    </row>
    <row r="139" spans="1:33" ht="12" customHeight="1">
      <c r="A139" s="71"/>
      <c r="B139" s="71"/>
      <c r="C139" s="91"/>
      <c r="D139" s="151"/>
      <c r="E139" s="64" t="str">
        <f>IF(D139="","",IF(D139&lt;=35,LOOKUP(D139,概要と通り!$G$24:$G$59,概要と通り!$H$24:$H$59),LOOKUP(D139,概要と通り!$G$63:$G$118,概要と通り!$H$63:$H$118)))</f>
        <v/>
      </c>
      <c r="F139" s="151"/>
      <c r="G139" s="152"/>
      <c r="H139" s="64" t="str">
        <f t="shared" si="162"/>
        <v/>
      </c>
      <c r="I139" s="153"/>
      <c r="J139" s="64" t="str">
        <f t="shared" si="163"/>
        <v/>
      </c>
      <c r="K139" s="154"/>
      <c r="L139" s="64" t="str">
        <f t="shared" si="164"/>
        <v/>
      </c>
      <c r="M139" s="80" t="str">
        <f t="shared" si="126"/>
        <v/>
      </c>
      <c r="N139" s="13" t="str">
        <f>IF(M139="","",IF(M139&lt;=35,LOOKUP(D139,概要と通り!$G$24:$G$59,概要と通り!$J$24:$J$59),LOOKUP(D139,概要と通り!$G$63:$G$118,概要と通り!$J$63:$J$118)))</f>
        <v/>
      </c>
      <c r="O139" s="13" t="str">
        <f t="shared" si="165"/>
        <v/>
      </c>
      <c r="P139" s="13" t="str">
        <f t="shared" si="166"/>
        <v/>
      </c>
      <c r="R139" s="71"/>
      <c r="S139" s="71"/>
      <c r="T139" s="91"/>
      <c r="U139" s="151"/>
      <c r="V139" s="64" t="str">
        <f>IF(U139="","",IF(U139&lt;=135,LOOKUP(U139,概要と通り!$A$24:$A$59,概要と通り!$B$24:$B$59),LOOKUP(U139,概要と通り!$A$63:$A$118,概要と通り!$B$63:$B$118)))</f>
        <v/>
      </c>
      <c r="W139" s="151"/>
      <c r="X139" s="152"/>
      <c r="Y139" s="64" t="str">
        <f t="shared" si="167"/>
        <v/>
      </c>
      <c r="Z139" s="153"/>
      <c r="AA139" s="64" t="str">
        <f t="shared" si="168"/>
        <v/>
      </c>
      <c r="AB139" s="155"/>
      <c r="AC139" s="63" t="str">
        <f t="shared" si="169"/>
        <v/>
      </c>
      <c r="AD139" s="80" t="str">
        <f t="shared" si="127"/>
        <v/>
      </c>
      <c r="AE139" s="13" t="str">
        <f>IF(AD139="","",IF(U139&lt;=135,LOOKUP(U139,概要と通り!$A$24:$A$59,概要と通り!$D$24:$D$59),LOOKUP(U139,概要と通り!$A$63:$A$118,概要と通り!$D$63:$D$118)))</f>
        <v/>
      </c>
      <c r="AF139" s="13" t="str">
        <f t="shared" si="170"/>
        <v/>
      </c>
      <c r="AG139" s="13" t="str">
        <f t="shared" si="171"/>
        <v/>
      </c>
    </row>
    <row r="140" spans="1:33" ht="12" customHeight="1">
      <c r="A140" s="71"/>
      <c r="B140" s="71"/>
      <c r="C140" s="91"/>
      <c r="D140" s="151"/>
      <c r="E140" s="64" t="str">
        <f>IF(D140="","",IF(D140&lt;=35,LOOKUP(D140,概要と通り!$G$24:$G$59,概要と通り!$H$24:$H$59),LOOKUP(D140,概要と通り!$G$63:$G$118,概要と通り!$H$63:$H$118)))</f>
        <v/>
      </c>
      <c r="F140" s="151"/>
      <c r="G140" s="152"/>
      <c r="H140" s="64" t="str">
        <f>IF(D140="","","×")</f>
        <v/>
      </c>
      <c r="I140" s="153"/>
      <c r="J140" s="64" t="str">
        <f>IF(D140="","","×")</f>
        <v/>
      </c>
      <c r="K140" s="154"/>
      <c r="L140" s="64" t="str">
        <f>IF(D140="","","=")</f>
        <v/>
      </c>
      <c r="M140" s="80" t="str">
        <f t="shared" si="126"/>
        <v/>
      </c>
      <c r="N140" s="13" t="str">
        <f>IF(M140="","",IF(M140&lt;=35,LOOKUP(D140,概要と通り!$G$24:$G$59,概要と通り!$J$24:$J$59),LOOKUP(D140,概要と通り!$G$63:$G$118,概要と通り!$J$63:$J$118)))</f>
        <v/>
      </c>
      <c r="O140" s="13" t="str">
        <f>IF(M140="","",M140*N140)</f>
        <v/>
      </c>
      <c r="P140" s="13" t="str">
        <f t="shared" si="166"/>
        <v/>
      </c>
      <c r="R140" s="71"/>
      <c r="S140" s="71"/>
      <c r="T140" s="91"/>
      <c r="U140" s="151"/>
      <c r="V140" s="64" t="str">
        <f>IF(U140="","",IF(U140&lt;=135,LOOKUP(U140,概要と通り!$A$24:$A$59,概要と通り!$B$24:$B$59),LOOKUP(U140,概要と通り!$A$63:$A$118,概要と通り!$B$63:$B$118)))</f>
        <v/>
      </c>
      <c r="W140" s="151"/>
      <c r="X140" s="152"/>
      <c r="Y140" s="64" t="str">
        <f>IF(U140="","","×")</f>
        <v/>
      </c>
      <c r="Z140" s="153"/>
      <c r="AA140" s="64" t="str">
        <f>IF(U140="","","×")</f>
        <v/>
      </c>
      <c r="AB140" s="155"/>
      <c r="AC140" s="63" t="str">
        <f>IF(U140="","","=")</f>
        <v/>
      </c>
      <c r="AD140" s="80" t="str">
        <f t="shared" si="127"/>
        <v/>
      </c>
      <c r="AE140" s="13" t="str">
        <f>IF(AD140="","",IF(U140&lt;=135,LOOKUP(U140,概要と通り!$A$24:$A$59,概要と通り!$D$24:$D$59),LOOKUP(U140,概要と通り!$A$63:$A$118,概要と通り!$D$63:$D$118)))</f>
        <v/>
      </c>
      <c r="AF140" s="13" t="str">
        <f>IF(AD140="","",AD140*AE140)</f>
        <v/>
      </c>
      <c r="AG140" s="13" t="str">
        <f t="shared" si="171"/>
        <v/>
      </c>
    </row>
    <row r="141" spans="1:33" ht="12" customHeight="1">
      <c r="A141" s="71"/>
      <c r="B141" s="71"/>
      <c r="C141" s="91"/>
      <c r="D141" s="151"/>
      <c r="E141" s="64" t="str">
        <f>IF(D141="","",IF(D141&lt;=35,LOOKUP(D141,概要と通り!$G$24:$G$59,概要と通り!$H$24:$H$59),LOOKUP(D141,概要と通り!$G$63:$G$118,概要と通り!$H$63:$H$118)))</f>
        <v/>
      </c>
      <c r="F141" s="151"/>
      <c r="G141" s="152"/>
      <c r="H141" s="64" t="str">
        <f t="shared" ref="H141:H147" si="172">IF(D141="","","×")</f>
        <v/>
      </c>
      <c r="I141" s="153"/>
      <c r="J141" s="64" t="str">
        <f t="shared" ref="J141:J147" si="173">IF(D141="","","×")</f>
        <v/>
      </c>
      <c r="K141" s="154"/>
      <c r="L141" s="64" t="str">
        <f t="shared" ref="L141:L147" si="174">IF(D141="","","=")</f>
        <v/>
      </c>
      <c r="M141" s="80" t="str">
        <f t="shared" si="126"/>
        <v/>
      </c>
      <c r="N141" s="13" t="str">
        <f>IF(M141="","",IF(M141&lt;=35,LOOKUP(D141,概要と通り!$G$24:$G$59,概要と通り!$J$24:$J$59),LOOKUP(D141,概要と通り!$G$63:$G$118,概要と通り!$J$63:$J$118)))</f>
        <v/>
      </c>
      <c r="O141" s="13" t="str">
        <f t="shared" ref="O141:O147" si="175">IF(M141="","",M141*N141)</f>
        <v/>
      </c>
      <c r="P141" s="13" t="str">
        <f t="shared" si="166"/>
        <v/>
      </c>
      <c r="R141" s="71"/>
      <c r="S141" s="71"/>
      <c r="T141" s="91"/>
      <c r="U141" s="151"/>
      <c r="V141" s="64" t="str">
        <f>IF(U141="","",IF(U141&lt;=135,LOOKUP(U141,概要と通り!$A$24:$A$59,概要と通り!$B$24:$B$59),LOOKUP(U141,概要と通り!$A$63:$A$118,概要と通り!$B$63:$B$118)))</f>
        <v/>
      </c>
      <c r="W141" s="151"/>
      <c r="X141" s="152"/>
      <c r="Y141" s="64" t="str">
        <f t="shared" ref="Y141:Y147" si="176">IF(U141="","","×")</f>
        <v/>
      </c>
      <c r="Z141" s="153"/>
      <c r="AA141" s="64" t="str">
        <f t="shared" ref="AA141:AA147" si="177">IF(U141="","","×")</f>
        <v/>
      </c>
      <c r="AB141" s="155"/>
      <c r="AC141" s="63" t="str">
        <f t="shared" ref="AC141:AC147" si="178">IF(U141="","","=")</f>
        <v/>
      </c>
      <c r="AD141" s="80" t="str">
        <f t="shared" si="127"/>
        <v/>
      </c>
      <c r="AE141" s="13" t="str">
        <f>IF(AD141="","",IF(U141&lt;=135,LOOKUP(U141,概要と通り!$A$24:$A$59,概要と通り!$D$24:$D$59),LOOKUP(U141,概要と通り!$A$63:$A$118,概要と通り!$D$63:$D$118)))</f>
        <v/>
      </c>
      <c r="AF141" s="13" t="str">
        <f t="shared" ref="AF141:AF147" si="179">IF(AD141="","",AD141*AE141)</f>
        <v/>
      </c>
      <c r="AG141" s="13" t="str">
        <f t="shared" si="171"/>
        <v/>
      </c>
    </row>
    <row r="142" spans="1:33" ht="12" customHeight="1">
      <c r="A142" s="71"/>
      <c r="B142" s="71"/>
      <c r="C142" s="91"/>
      <c r="D142" s="151"/>
      <c r="E142" s="64" t="str">
        <f>IF(D142="","",IF(D142&lt;=35,LOOKUP(D142,概要と通り!$G$24:$G$59,概要と通り!$H$24:$H$59),LOOKUP(D142,概要と通り!$G$63:$G$118,概要と通り!$H$63:$H$118)))</f>
        <v/>
      </c>
      <c r="F142" s="151"/>
      <c r="G142" s="152"/>
      <c r="H142" s="64" t="str">
        <f t="shared" si="172"/>
        <v/>
      </c>
      <c r="I142" s="153"/>
      <c r="J142" s="64" t="str">
        <f t="shared" si="173"/>
        <v/>
      </c>
      <c r="K142" s="154"/>
      <c r="L142" s="64" t="str">
        <f t="shared" si="174"/>
        <v/>
      </c>
      <c r="M142" s="80" t="str">
        <f t="shared" si="126"/>
        <v/>
      </c>
      <c r="N142" s="13" t="str">
        <f>IF(M142="","",IF(M142&lt;=35,LOOKUP(D142,概要と通り!$G$24:$G$59,概要と通り!$J$24:$J$59),LOOKUP(D142,概要と通り!$G$63:$G$118,概要と通り!$J$63:$J$118)))</f>
        <v/>
      </c>
      <c r="O142" s="13" t="str">
        <f t="shared" si="175"/>
        <v/>
      </c>
      <c r="P142" s="13" t="str">
        <f t="shared" si="166"/>
        <v/>
      </c>
      <c r="R142" s="71"/>
      <c r="S142" s="71"/>
      <c r="T142" s="91"/>
      <c r="U142" s="151"/>
      <c r="V142" s="64" t="str">
        <f>IF(U142="","",IF(U142&lt;=135,LOOKUP(U142,概要と通り!$A$24:$A$59,概要と通り!$B$24:$B$59),LOOKUP(U142,概要と通り!$A$63:$A$118,概要と通り!$B$63:$B$118)))</f>
        <v/>
      </c>
      <c r="W142" s="151"/>
      <c r="X142" s="152"/>
      <c r="Y142" s="64" t="str">
        <f t="shared" si="176"/>
        <v/>
      </c>
      <c r="Z142" s="153"/>
      <c r="AA142" s="64" t="str">
        <f t="shared" si="177"/>
        <v/>
      </c>
      <c r="AB142" s="155"/>
      <c r="AC142" s="63" t="str">
        <f t="shared" si="178"/>
        <v/>
      </c>
      <c r="AD142" s="80" t="str">
        <f t="shared" si="127"/>
        <v/>
      </c>
      <c r="AE142" s="13" t="str">
        <f>IF(AD142="","",IF(U142&lt;=135,LOOKUP(U142,概要と通り!$A$24:$A$59,概要と通り!$D$24:$D$59),LOOKUP(U142,概要と通り!$A$63:$A$118,概要と通り!$D$63:$D$118)))</f>
        <v/>
      </c>
      <c r="AF142" s="13" t="str">
        <f t="shared" si="179"/>
        <v/>
      </c>
      <c r="AG142" s="13" t="str">
        <f t="shared" si="171"/>
        <v/>
      </c>
    </row>
    <row r="143" spans="1:33" ht="12" customHeight="1">
      <c r="A143" s="71"/>
      <c r="B143" s="71"/>
      <c r="C143" s="91"/>
      <c r="D143" s="151"/>
      <c r="E143" s="64" t="str">
        <f>IF(D143="","",IF(D143&lt;=35,LOOKUP(D143,概要と通り!$G$24:$G$59,概要と通り!$H$24:$H$59),LOOKUP(D143,概要と通り!$G$63:$G$118,概要と通り!$H$63:$H$118)))</f>
        <v/>
      </c>
      <c r="F143" s="151"/>
      <c r="G143" s="152"/>
      <c r="H143" s="64" t="str">
        <f t="shared" si="172"/>
        <v/>
      </c>
      <c r="I143" s="153"/>
      <c r="J143" s="64" t="str">
        <f t="shared" si="173"/>
        <v/>
      </c>
      <c r="K143" s="154"/>
      <c r="L143" s="64" t="str">
        <f t="shared" si="174"/>
        <v/>
      </c>
      <c r="M143" s="80" t="str">
        <f t="shared" si="126"/>
        <v/>
      </c>
      <c r="N143" s="13" t="str">
        <f>IF(M143="","",IF(M143&lt;=35,LOOKUP(D143,概要と通り!$G$24:$G$59,概要と通り!$J$24:$J$59),LOOKUP(D143,概要と通り!$G$63:$G$118,概要と通り!$J$63:$J$118)))</f>
        <v/>
      </c>
      <c r="O143" s="13" t="str">
        <f t="shared" si="175"/>
        <v/>
      </c>
      <c r="P143" s="13" t="str">
        <f t="shared" si="166"/>
        <v/>
      </c>
      <c r="R143" s="71"/>
      <c r="S143" s="71"/>
      <c r="T143" s="91"/>
      <c r="U143" s="151"/>
      <c r="V143" s="64" t="str">
        <f>IF(U143="","",IF(U143&lt;=135,LOOKUP(U143,概要と通り!$A$24:$A$59,概要と通り!$B$24:$B$59),LOOKUP(U143,概要と通り!$A$63:$A$118,概要と通り!$B$63:$B$118)))</f>
        <v/>
      </c>
      <c r="W143" s="151"/>
      <c r="X143" s="152"/>
      <c r="Y143" s="64" t="str">
        <f t="shared" si="176"/>
        <v/>
      </c>
      <c r="Z143" s="153"/>
      <c r="AA143" s="64" t="str">
        <f t="shared" si="177"/>
        <v/>
      </c>
      <c r="AB143" s="155"/>
      <c r="AC143" s="63" t="str">
        <f t="shared" si="178"/>
        <v/>
      </c>
      <c r="AD143" s="80" t="str">
        <f t="shared" si="127"/>
        <v/>
      </c>
      <c r="AE143" s="13" t="str">
        <f>IF(AD143="","",IF(U143&lt;=135,LOOKUP(U143,概要と通り!$A$24:$A$59,概要と通り!$D$24:$D$59),LOOKUP(U143,概要と通り!$A$63:$A$118,概要と通り!$D$63:$D$118)))</f>
        <v/>
      </c>
      <c r="AF143" s="13" t="str">
        <f t="shared" si="179"/>
        <v/>
      </c>
      <c r="AG143" s="13" t="str">
        <f t="shared" si="171"/>
        <v/>
      </c>
    </row>
    <row r="144" spans="1:33" ht="12" customHeight="1">
      <c r="A144" s="71"/>
      <c r="B144" s="71"/>
      <c r="C144" s="91"/>
      <c r="D144" s="151"/>
      <c r="E144" s="64" t="str">
        <f>IF(D144="","",IF(D144&lt;=35,LOOKUP(D144,概要と通り!$G$24:$G$59,概要と通り!$H$24:$H$59),LOOKUP(D144,概要と通り!$G$63:$G$118,概要と通り!$H$63:$H$118)))</f>
        <v/>
      </c>
      <c r="F144" s="151"/>
      <c r="G144" s="152"/>
      <c r="H144" s="64" t="str">
        <f t="shared" si="172"/>
        <v/>
      </c>
      <c r="I144" s="153"/>
      <c r="J144" s="64" t="str">
        <f t="shared" si="173"/>
        <v/>
      </c>
      <c r="K144" s="154"/>
      <c r="L144" s="64" t="str">
        <f t="shared" si="174"/>
        <v/>
      </c>
      <c r="M144" s="80" t="str">
        <f t="shared" si="126"/>
        <v/>
      </c>
      <c r="N144" s="13" t="str">
        <f>IF(M144="","",IF(M144&lt;=35,LOOKUP(D144,概要と通り!$G$24:$G$59,概要と通り!$J$24:$J$59),LOOKUP(D144,概要と通り!$G$63:$G$118,概要と通り!$J$63:$J$118)))</f>
        <v/>
      </c>
      <c r="O144" s="13" t="str">
        <f t="shared" si="175"/>
        <v/>
      </c>
      <c r="P144" s="13" t="str">
        <f t="shared" si="166"/>
        <v/>
      </c>
      <c r="R144" s="71"/>
      <c r="S144" s="71"/>
      <c r="T144" s="91"/>
      <c r="U144" s="151"/>
      <c r="V144" s="64" t="str">
        <f>IF(U144="","",IF(U144&lt;=135,LOOKUP(U144,概要と通り!$A$24:$A$59,概要と通り!$B$24:$B$59),LOOKUP(U144,概要と通り!$A$63:$A$118,概要と通り!$B$63:$B$118)))</f>
        <v/>
      </c>
      <c r="W144" s="151"/>
      <c r="X144" s="152"/>
      <c r="Y144" s="64" t="str">
        <f t="shared" si="176"/>
        <v/>
      </c>
      <c r="Z144" s="153"/>
      <c r="AA144" s="64" t="str">
        <f t="shared" si="177"/>
        <v/>
      </c>
      <c r="AB144" s="155"/>
      <c r="AC144" s="63" t="str">
        <f t="shared" si="178"/>
        <v/>
      </c>
      <c r="AD144" s="80" t="str">
        <f t="shared" si="127"/>
        <v/>
      </c>
      <c r="AE144" s="13" t="str">
        <f>IF(AD144="","",IF(U144&lt;=135,LOOKUP(U144,概要と通り!$A$24:$A$59,概要と通り!$D$24:$D$59),LOOKUP(U144,概要と通り!$A$63:$A$118,概要と通り!$D$63:$D$118)))</f>
        <v/>
      </c>
      <c r="AF144" s="13" t="str">
        <f t="shared" si="179"/>
        <v/>
      </c>
      <c r="AG144" s="13" t="str">
        <f t="shared" si="171"/>
        <v/>
      </c>
    </row>
    <row r="145" spans="1:33" ht="12" customHeight="1">
      <c r="A145" s="71"/>
      <c r="B145" s="71"/>
      <c r="C145" s="91"/>
      <c r="D145" s="151"/>
      <c r="E145" s="64" t="str">
        <f>IF(D145="","",IF(D145&lt;=35,LOOKUP(D145,概要と通り!$G$24:$G$59,概要と通り!$H$24:$H$59),LOOKUP(D145,概要と通り!$G$63:$G$118,概要と通り!$H$63:$H$118)))</f>
        <v/>
      </c>
      <c r="F145" s="151"/>
      <c r="G145" s="152"/>
      <c r="H145" s="64" t="str">
        <f t="shared" si="172"/>
        <v/>
      </c>
      <c r="I145" s="153"/>
      <c r="J145" s="64" t="str">
        <f t="shared" si="173"/>
        <v/>
      </c>
      <c r="K145" s="154"/>
      <c r="L145" s="64" t="str">
        <f t="shared" si="174"/>
        <v/>
      </c>
      <c r="M145" s="80" t="str">
        <f t="shared" si="126"/>
        <v/>
      </c>
      <c r="N145" s="13" t="str">
        <f>IF(M145="","",IF(M145&lt;=35,LOOKUP(D145,概要と通り!$G$24:$G$59,概要と通り!$J$24:$J$59),LOOKUP(D145,概要と通り!$G$63:$G$118,概要と通り!$J$63:$J$118)))</f>
        <v/>
      </c>
      <c r="O145" s="13" t="str">
        <f t="shared" si="175"/>
        <v/>
      </c>
      <c r="P145" s="13" t="str">
        <f t="shared" si="166"/>
        <v/>
      </c>
      <c r="R145" s="71"/>
      <c r="S145" s="71"/>
      <c r="T145" s="91"/>
      <c r="U145" s="151"/>
      <c r="V145" s="64" t="str">
        <f>IF(U145="","",IF(U145&lt;=135,LOOKUP(U145,概要と通り!$A$24:$A$59,概要と通り!$B$24:$B$59),LOOKUP(U145,概要と通り!$A$63:$A$118,概要と通り!$B$63:$B$118)))</f>
        <v/>
      </c>
      <c r="W145" s="151"/>
      <c r="X145" s="152"/>
      <c r="Y145" s="64" t="str">
        <f t="shared" si="176"/>
        <v/>
      </c>
      <c r="Z145" s="153"/>
      <c r="AA145" s="64" t="str">
        <f t="shared" si="177"/>
        <v/>
      </c>
      <c r="AB145" s="155"/>
      <c r="AC145" s="63" t="str">
        <f t="shared" si="178"/>
        <v/>
      </c>
      <c r="AD145" s="80" t="str">
        <f t="shared" si="127"/>
        <v/>
      </c>
      <c r="AE145" s="13" t="str">
        <f>IF(AD145="","",IF(U145&lt;=135,LOOKUP(U145,概要と通り!$A$24:$A$59,概要と通り!$D$24:$D$59),LOOKUP(U145,概要と通り!$A$63:$A$118,概要と通り!$D$63:$D$118)))</f>
        <v/>
      </c>
      <c r="AF145" s="13" t="str">
        <f t="shared" si="179"/>
        <v/>
      </c>
      <c r="AG145" s="13" t="str">
        <f t="shared" si="171"/>
        <v/>
      </c>
    </row>
    <row r="146" spans="1:33" ht="12" customHeight="1">
      <c r="A146" s="71"/>
      <c r="B146" s="71"/>
      <c r="C146" s="91"/>
      <c r="D146" s="151"/>
      <c r="E146" s="64" t="str">
        <f>IF(D146="","",IF(D146&lt;=35,LOOKUP(D146,概要と通り!$G$24:$G$59,概要と通り!$H$24:$H$59),LOOKUP(D146,概要と通り!$G$63:$G$118,概要と通り!$H$63:$H$118)))</f>
        <v/>
      </c>
      <c r="F146" s="151"/>
      <c r="G146" s="152"/>
      <c r="H146" s="64" t="str">
        <f t="shared" si="172"/>
        <v/>
      </c>
      <c r="I146" s="153"/>
      <c r="J146" s="64" t="str">
        <f t="shared" si="173"/>
        <v/>
      </c>
      <c r="K146" s="154"/>
      <c r="L146" s="64" t="str">
        <f t="shared" si="174"/>
        <v/>
      </c>
      <c r="M146" s="80" t="str">
        <f t="shared" si="126"/>
        <v/>
      </c>
      <c r="N146" s="13" t="str">
        <f>IF(M146="","",IF(M146&lt;=35,LOOKUP(D146,概要と通り!$G$24:$G$59,概要と通り!$J$24:$J$59),LOOKUP(D146,概要と通り!$G$63:$G$118,概要と通り!$J$63:$J$118)))</f>
        <v/>
      </c>
      <c r="O146" s="13" t="str">
        <f t="shared" si="175"/>
        <v/>
      </c>
      <c r="P146" s="13" t="str">
        <f t="shared" si="166"/>
        <v/>
      </c>
      <c r="R146" s="71"/>
      <c r="S146" s="71"/>
      <c r="T146" s="91"/>
      <c r="U146" s="151"/>
      <c r="V146" s="64" t="str">
        <f>IF(U146="","",IF(U146&lt;=135,LOOKUP(U146,概要と通り!$A$24:$A$59,概要と通り!$B$24:$B$59),LOOKUP(U146,概要と通り!$A$63:$A$118,概要と通り!$B$63:$B$118)))</f>
        <v/>
      </c>
      <c r="W146" s="151"/>
      <c r="X146" s="152"/>
      <c r="Y146" s="64" t="str">
        <f t="shared" si="176"/>
        <v/>
      </c>
      <c r="Z146" s="153"/>
      <c r="AA146" s="64" t="str">
        <f t="shared" si="177"/>
        <v/>
      </c>
      <c r="AB146" s="155"/>
      <c r="AC146" s="63" t="str">
        <f t="shared" si="178"/>
        <v/>
      </c>
      <c r="AD146" s="80" t="str">
        <f t="shared" si="127"/>
        <v/>
      </c>
      <c r="AE146" s="13" t="str">
        <f>IF(AD146="","",IF(U146&lt;=135,LOOKUP(U146,概要と通り!$A$24:$A$59,概要と通り!$D$24:$D$59),LOOKUP(U146,概要と通り!$A$63:$A$118,概要と通り!$D$63:$D$118)))</f>
        <v/>
      </c>
      <c r="AF146" s="13" t="str">
        <f t="shared" si="179"/>
        <v/>
      </c>
      <c r="AG146" s="13" t="str">
        <f t="shared" si="171"/>
        <v/>
      </c>
    </row>
    <row r="147" spans="1:33" ht="12" customHeight="1">
      <c r="A147" s="71"/>
      <c r="B147" s="71"/>
      <c r="C147" s="91"/>
      <c r="D147" s="151"/>
      <c r="E147" s="64" t="str">
        <f>IF(D147="","",IF(D147&lt;=35,LOOKUP(D147,概要と通り!$G$24:$G$59,概要と通り!$H$24:$H$59),LOOKUP(D147,概要と通り!$G$63:$G$118,概要と通り!$H$63:$H$118)))</f>
        <v/>
      </c>
      <c r="F147" s="151"/>
      <c r="G147" s="152"/>
      <c r="H147" s="64" t="str">
        <f t="shared" si="172"/>
        <v/>
      </c>
      <c r="I147" s="153"/>
      <c r="J147" s="64" t="str">
        <f t="shared" si="173"/>
        <v/>
      </c>
      <c r="K147" s="154"/>
      <c r="L147" s="64" t="str">
        <f t="shared" si="174"/>
        <v/>
      </c>
      <c r="M147" s="80" t="str">
        <f t="shared" si="126"/>
        <v/>
      </c>
      <c r="N147" s="13" t="str">
        <f>IF(M147="","",IF(M147&lt;=35,LOOKUP(D147,概要と通り!$G$24:$G$59,概要と通り!$J$24:$J$59),LOOKUP(D147,概要と通り!$G$63:$G$118,概要と通り!$J$63:$J$118)))</f>
        <v/>
      </c>
      <c r="O147" s="13" t="str">
        <f t="shared" si="175"/>
        <v/>
      </c>
      <c r="P147" s="13" t="str">
        <f t="shared" si="166"/>
        <v/>
      </c>
      <c r="R147" s="71"/>
      <c r="S147" s="71"/>
      <c r="T147" s="91"/>
      <c r="U147" s="151"/>
      <c r="V147" s="64" t="str">
        <f>IF(U147="","",IF(U147&lt;=135,LOOKUP(U147,概要と通り!$A$24:$A$59,概要と通り!$B$24:$B$59),LOOKUP(U147,概要と通り!$A$63:$A$118,概要と通り!$B$63:$B$118)))</f>
        <v/>
      </c>
      <c r="W147" s="151"/>
      <c r="X147" s="152"/>
      <c r="Y147" s="64" t="str">
        <f t="shared" si="176"/>
        <v/>
      </c>
      <c r="Z147" s="153"/>
      <c r="AA147" s="64" t="str">
        <f t="shared" si="177"/>
        <v/>
      </c>
      <c r="AB147" s="155"/>
      <c r="AC147" s="63" t="str">
        <f t="shared" si="178"/>
        <v/>
      </c>
      <c r="AD147" s="80" t="str">
        <f t="shared" si="127"/>
        <v/>
      </c>
      <c r="AE147" s="13" t="str">
        <f>IF(AD147="","",IF(U147&lt;=135,LOOKUP(U147,概要と通り!$A$24:$A$59,概要と通り!$D$24:$D$59),LOOKUP(U147,概要と通り!$A$63:$A$118,概要と通り!$D$63:$D$118)))</f>
        <v/>
      </c>
      <c r="AF147" s="13" t="str">
        <f t="shared" si="179"/>
        <v/>
      </c>
      <c r="AG147" s="13" t="str">
        <f t="shared" si="171"/>
        <v/>
      </c>
    </row>
    <row r="148" spans="1:33" ht="12" customHeight="1">
      <c r="A148" s="71"/>
      <c r="B148" s="71"/>
      <c r="C148" s="91"/>
      <c r="D148" s="151"/>
      <c r="E148" s="64" t="str">
        <f>IF(D148="","",IF(D148&lt;=35,LOOKUP(D148,概要と通り!$G$24:$G$59,概要と通り!$H$24:$H$59),LOOKUP(D148,概要と通り!$G$63:$G$118,概要と通り!$H$63:$H$118)))</f>
        <v/>
      </c>
      <c r="F148" s="151"/>
      <c r="G148" s="152"/>
      <c r="H148" s="64" t="str">
        <f>IF(D148="","","×")</f>
        <v/>
      </c>
      <c r="I148" s="153"/>
      <c r="J148" s="64" t="str">
        <f>IF(D148="","","×")</f>
        <v/>
      </c>
      <c r="K148" s="154"/>
      <c r="L148" s="64" t="str">
        <f>IF(D148="","","=")</f>
        <v/>
      </c>
      <c r="M148" s="80" t="str">
        <f t="shared" si="126"/>
        <v/>
      </c>
      <c r="N148" s="13" t="str">
        <f>IF(M148="","",IF(M148&lt;=35,LOOKUP(D148,概要と通り!$G$24:$G$59,概要と通り!$J$24:$J$59),LOOKUP(D148,概要と通り!$G$63:$G$118,概要と通り!$J$63:$J$118)))</f>
        <v/>
      </c>
      <c r="O148" s="13" t="str">
        <f>IF(M148="","",M148*N148)</f>
        <v/>
      </c>
      <c r="P148" s="13" t="str">
        <f t="shared" si="166"/>
        <v/>
      </c>
      <c r="R148" s="71"/>
      <c r="S148" s="71"/>
      <c r="T148" s="91"/>
      <c r="U148" s="151"/>
      <c r="V148" s="64" t="str">
        <f>IF(U148="","",IF(U148&lt;=135,LOOKUP(U148,概要と通り!$A$24:$A$59,概要と通り!$B$24:$B$59),LOOKUP(U148,概要と通り!$A$63:$A$118,概要と通り!$B$63:$B$118)))</f>
        <v/>
      </c>
      <c r="W148" s="151"/>
      <c r="X148" s="152"/>
      <c r="Y148" s="64" t="str">
        <f>IF(U148="","","×")</f>
        <v/>
      </c>
      <c r="Z148" s="153"/>
      <c r="AA148" s="64" t="str">
        <f>IF(U148="","","×")</f>
        <v/>
      </c>
      <c r="AB148" s="155"/>
      <c r="AC148" s="63" t="str">
        <f>IF(U148="","","=")</f>
        <v/>
      </c>
      <c r="AD148" s="80" t="str">
        <f t="shared" si="127"/>
        <v/>
      </c>
      <c r="AE148" s="13" t="str">
        <f>IF(AD148="","",IF(U148&lt;=135,LOOKUP(U148,概要と通り!$A$24:$A$59,概要と通り!$D$24:$D$59),LOOKUP(U148,概要と通り!$A$63:$A$118,概要と通り!$D$63:$D$118)))</f>
        <v/>
      </c>
      <c r="AF148" s="13" t="str">
        <f>IF(AD148="","",AD148*AE148)</f>
        <v/>
      </c>
      <c r="AG148" s="13" t="str">
        <f t="shared" si="171"/>
        <v/>
      </c>
    </row>
    <row r="149" spans="1:33" ht="12" customHeight="1">
      <c r="A149" s="71"/>
      <c r="B149" s="71"/>
      <c r="C149" s="91"/>
      <c r="D149" s="151"/>
      <c r="E149" s="64" t="str">
        <f>IF(D149="","",IF(D149&lt;=35,LOOKUP(D149,概要と通り!$G$24:$G$59,概要と通り!$H$24:$H$59),LOOKUP(D149,概要と通り!$G$63:$G$118,概要と通り!$H$63:$H$118)))</f>
        <v/>
      </c>
      <c r="F149" s="151"/>
      <c r="G149" s="152"/>
      <c r="H149" s="64" t="str">
        <f t="shared" ref="H149:H155" si="180">IF(D149="","","×")</f>
        <v/>
      </c>
      <c r="I149" s="153"/>
      <c r="J149" s="64" t="str">
        <f t="shared" ref="J149:J155" si="181">IF(D149="","","×")</f>
        <v/>
      </c>
      <c r="K149" s="154"/>
      <c r="L149" s="64" t="str">
        <f t="shared" ref="L149:L155" si="182">IF(D149="","","=")</f>
        <v/>
      </c>
      <c r="M149" s="80" t="str">
        <f t="shared" si="126"/>
        <v/>
      </c>
      <c r="N149" s="13" t="str">
        <f>IF(M149="","",IF(M149&lt;=35,LOOKUP(D149,概要と通り!$G$24:$G$59,概要と通り!$J$24:$J$59),LOOKUP(D149,概要と通り!$G$63:$G$118,概要と通り!$J$63:$J$118)))</f>
        <v/>
      </c>
      <c r="O149" s="13" t="str">
        <f t="shared" ref="O149:O155" si="183">IF(M149="","",M149*N149)</f>
        <v/>
      </c>
      <c r="P149" s="13" t="str">
        <f t="shared" si="166"/>
        <v/>
      </c>
      <c r="R149" s="71"/>
      <c r="S149" s="71"/>
      <c r="T149" s="91"/>
      <c r="U149" s="151"/>
      <c r="V149" s="64" t="str">
        <f>IF(U149="","",IF(U149&lt;=135,LOOKUP(U149,概要と通り!$A$24:$A$59,概要と通り!$B$24:$B$59),LOOKUP(U149,概要と通り!$A$63:$A$118,概要と通り!$B$63:$B$118)))</f>
        <v/>
      </c>
      <c r="W149" s="151"/>
      <c r="X149" s="152"/>
      <c r="Y149" s="64" t="str">
        <f t="shared" ref="Y149:Y155" si="184">IF(U149="","","×")</f>
        <v/>
      </c>
      <c r="Z149" s="153"/>
      <c r="AA149" s="64" t="str">
        <f t="shared" ref="AA149:AA155" si="185">IF(U149="","","×")</f>
        <v/>
      </c>
      <c r="AB149" s="155"/>
      <c r="AC149" s="63" t="str">
        <f t="shared" ref="AC149:AC155" si="186">IF(U149="","","=")</f>
        <v/>
      </c>
      <c r="AD149" s="80" t="str">
        <f t="shared" si="127"/>
        <v/>
      </c>
      <c r="AE149" s="13" t="str">
        <f>IF(AD149="","",IF(U149&lt;=135,LOOKUP(U149,概要と通り!$A$24:$A$59,概要と通り!$D$24:$D$59),LOOKUP(U149,概要と通り!$A$63:$A$118,概要と通り!$D$63:$D$118)))</f>
        <v/>
      </c>
      <c r="AF149" s="13" t="str">
        <f t="shared" ref="AF149:AF155" si="187">IF(AD149="","",AD149*AE149)</f>
        <v/>
      </c>
      <c r="AG149" s="13" t="str">
        <f t="shared" si="171"/>
        <v/>
      </c>
    </row>
    <row r="150" spans="1:33" ht="12" customHeight="1">
      <c r="A150" s="71"/>
      <c r="B150" s="71"/>
      <c r="C150" s="91"/>
      <c r="D150" s="151"/>
      <c r="E150" s="64" t="str">
        <f>IF(D150="","",IF(D150&lt;=35,LOOKUP(D150,概要と通り!$G$24:$G$59,概要と通り!$H$24:$H$59),LOOKUP(D150,概要と通り!$G$63:$G$118,概要と通り!$H$63:$H$118)))</f>
        <v/>
      </c>
      <c r="F150" s="151"/>
      <c r="G150" s="152"/>
      <c r="H150" s="64" t="str">
        <f t="shared" si="180"/>
        <v/>
      </c>
      <c r="I150" s="153"/>
      <c r="J150" s="64" t="str">
        <f t="shared" si="181"/>
        <v/>
      </c>
      <c r="K150" s="154"/>
      <c r="L150" s="64" t="str">
        <f t="shared" si="182"/>
        <v/>
      </c>
      <c r="M150" s="80" t="str">
        <f t="shared" si="126"/>
        <v/>
      </c>
      <c r="N150" s="13" t="str">
        <f>IF(M150="","",IF(M150&lt;=35,LOOKUP(D150,概要と通り!$G$24:$G$59,概要と通り!$J$24:$J$59),LOOKUP(D150,概要と通り!$G$63:$G$118,概要と通り!$J$63:$J$118)))</f>
        <v/>
      </c>
      <c r="O150" s="13" t="str">
        <f t="shared" si="183"/>
        <v/>
      </c>
      <c r="P150" s="13" t="str">
        <f t="shared" si="166"/>
        <v/>
      </c>
      <c r="R150" s="71"/>
      <c r="S150" s="71"/>
      <c r="T150" s="91"/>
      <c r="U150" s="151"/>
      <c r="V150" s="64" t="str">
        <f>IF(U150="","",IF(U150&lt;=135,LOOKUP(U150,概要と通り!$A$24:$A$59,概要と通り!$B$24:$B$59),LOOKUP(U150,概要と通り!$A$63:$A$118,概要と通り!$B$63:$B$118)))</f>
        <v/>
      </c>
      <c r="W150" s="151"/>
      <c r="X150" s="152"/>
      <c r="Y150" s="64" t="str">
        <f t="shared" si="184"/>
        <v/>
      </c>
      <c r="Z150" s="153"/>
      <c r="AA150" s="64" t="str">
        <f t="shared" si="185"/>
        <v/>
      </c>
      <c r="AB150" s="155"/>
      <c r="AC150" s="63" t="str">
        <f t="shared" si="186"/>
        <v/>
      </c>
      <c r="AD150" s="80" t="str">
        <f t="shared" si="127"/>
        <v/>
      </c>
      <c r="AE150" s="13" t="str">
        <f>IF(AD150="","",IF(U150&lt;=135,LOOKUP(U150,概要と通り!$A$24:$A$59,概要と通り!$D$24:$D$59),LOOKUP(U150,概要と通り!$A$63:$A$118,概要と通り!$D$63:$D$118)))</f>
        <v/>
      </c>
      <c r="AF150" s="13" t="str">
        <f t="shared" si="187"/>
        <v/>
      </c>
      <c r="AG150" s="13" t="str">
        <f t="shared" si="171"/>
        <v/>
      </c>
    </row>
    <row r="151" spans="1:33" ht="12" customHeight="1">
      <c r="A151" s="71"/>
      <c r="B151" s="71"/>
      <c r="C151" s="91"/>
      <c r="D151" s="151"/>
      <c r="E151" s="64" t="str">
        <f>IF(D151="","",IF(D151&lt;=35,LOOKUP(D151,概要と通り!$G$24:$G$59,概要と通り!$H$24:$H$59),LOOKUP(D151,概要と通り!$G$63:$G$118,概要と通り!$H$63:$H$118)))</f>
        <v/>
      </c>
      <c r="F151" s="151"/>
      <c r="G151" s="152"/>
      <c r="H151" s="64" t="str">
        <f t="shared" si="180"/>
        <v/>
      </c>
      <c r="I151" s="153"/>
      <c r="J151" s="64" t="str">
        <f t="shared" si="181"/>
        <v/>
      </c>
      <c r="K151" s="154"/>
      <c r="L151" s="64" t="str">
        <f t="shared" si="182"/>
        <v/>
      </c>
      <c r="M151" s="80" t="str">
        <f t="shared" si="126"/>
        <v/>
      </c>
      <c r="N151" s="13" t="str">
        <f>IF(M151="","",IF(M151&lt;=35,LOOKUP(D151,概要と通り!$G$24:$G$59,概要と通り!$J$24:$J$59),LOOKUP(D151,概要と通り!$G$63:$G$118,概要と通り!$J$63:$J$118)))</f>
        <v/>
      </c>
      <c r="O151" s="13" t="str">
        <f t="shared" si="183"/>
        <v/>
      </c>
      <c r="P151" s="13" t="str">
        <f t="shared" si="166"/>
        <v/>
      </c>
      <c r="R151" s="71"/>
      <c r="S151" s="71"/>
      <c r="T151" s="91"/>
      <c r="U151" s="151"/>
      <c r="V151" s="64" t="str">
        <f>IF(U151="","",IF(U151&lt;=135,LOOKUP(U151,概要と通り!$A$24:$A$59,概要と通り!$B$24:$B$59),LOOKUP(U151,概要と通り!$A$63:$A$118,概要と通り!$B$63:$B$118)))</f>
        <v/>
      </c>
      <c r="W151" s="151"/>
      <c r="X151" s="152"/>
      <c r="Y151" s="64" t="str">
        <f t="shared" si="184"/>
        <v/>
      </c>
      <c r="Z151" s="153"/>
      <c r="AA151" s="64" t="str">
        <f t="shared" si="185"/>
        <v/>
      </c>
      <c r="AB151" s="155"/>
      <c r="AC151" s="63" t="str">
        <f t="shared" si="186"/>
        <v/>
      </c>
      <c r="AD151" s="80" t="str">
        <f t="shared" si="127"/>
        <v/>
      </c>
      <c r="AE151" s="13" t="str">
        <f>IF(AD151="","",IF(U151&lt;=135,LOOKUP(U151,概要と通り!$A$24:$A$59,概要と通り!$D$24:$D$59),LOOKUP(U151,概要と通り!$A$63:$A$118,概要と通り!$D$63:$D$118)))</f>
        <v/>
      </c>
      <c r="AF151" s="13" t="str">
        <f t="shared" si="187"/>
        <v/>
      </c>
      <c r="AG151" s="13" t="str">
        <f t="shared" si="171"/>
        <v/>
      </c>
    </row>
    <row r="152" spans="1:33" ht="12" customHeight="1">
      <c r="A152" s="71"/>
      <c r="B152" s="71"/>
      <c r="C152" s="91"/>
      <c r="D152" s="151"/>
      <c r="E152" s="64" t="str">
        <f>IF(D152="","",IF(D152&lt;=35,LOOKUP(D152,概要と通り!$G$24:$G$59,概要と通り!$H$24:$H$59),LOOKUP(D152,概要と通り!$G$63:$G$118,概要と通り!$H$63:$H$118)))</f>
        <v/>
      </c>
      <c r="F152" s="151"/>
      <c r="G152" s="152"/>
      <c r="H152" s="64" t="str">
        <f t="shared" si="180"/>
        <v/>
      </c>
      <c r="I152" s="153"/>
      <c r="J152" s="64" t="str">
        <f t="shared" si="181"/>
        <v/>
      </c>
      <c r="K152" s="154"/>
      <c r="L152" s="64" t="str">
        <f t="shared" si="182"/>
        <v/>
      </c>
      <c r="M152" s="80" t="str">
        <f t="shared" si="126"/>
        <v/>
      </c>
      <c r="N152" s="13" t="str">
        <f>IF(M152="","",IF(M152&lt;=35,LOOKUP(D152,概要と通り!$G$24:$G$59,概要と通り!$J$24:$J$59),LOOKUP(D152,概要と通り!$G$63:$G$118,概要と通り!$J$63:$J$118)))</f>
        <v/>
      </c>
      <c r="O152" s="13" t="str">
        <f t="shared" si="183"/>
        <v/>
      </c>
      <c r="P152" s="13" t="str">
        <f t="shared" si="166"/>
        <v/>
      </c>
      <c r="R152" s="71"/>
      <c r="S152" s="71"/>
      <c r="T152" s="91"/>
      <c r="U152" s="151"/>
      <c r="V152" s="64" t="str">
        <f>IF(U152="","",IF(U152&lt;=135,LOOKUP(U152,概要と通り!$A$24:$A$59,概要と通り!$B$24:$B$59),LOOKUP(U152,概要と通り!$A$63:$A$118,概要と通り!$B$63:$B$118)))</f>
        <v/>
      </c>
      <c r="W152" s="151"/>
      <c r="X152" s="152"/>
      <c r="Y152" s="64" t="str">
        <f t="shared" si="184"/>
        <v/>
      </c>
      <c r="Z152" s="153"/>
      <c r="AA152" s="64" t="str">
        <f t="shared" si="185"/>
        <v/>
      </c>
      <c r="AB152" s="155"/>
      <c r="AC152" s="63" t="str">
        <f t="shared" si="186"/>
        <v/>
      </c>
      <c r="AD152" s="80" t="str">
        <f t="shared" si="127"/>
        <v/>
      </c>
      <c r="AE152" s="13" t="str">
        <f>IF(AD152="","",IF(U152&lt;=135,LOOKUP(U152,概要と通り!$A$24:$A$59,概要と通り!$D$24:$D$59),LOOKUP(U152,概要と通り!$A$63:$A$118,概要と通り!$D$63:$D$118)))</f>
        <v/>
      </c>
      <c r="AF152" s="13" t="str">
        <f t="shared" si="187"/>
        <v/>
      </c>
      <c r="AG152" s="13" t="str">
        <f t="shared" si="171"/>
        <v/>
      </c>
    </row>
    <row r="153" spans="1:33" ht="12" customHeight="1">
      <c r="A153" s="71"/>
      <c r="B153" s="71"/>
      <c r="C153" s="91"/>
      <c r="D153" s="151"/>
      <c r="E153" s="64" t="str">
        <f>IF(D153="","",IF(D153&lt;=35,LOOKUP(D153,概要と通り!$G$24:$G$59,概要と通り!$H$24:$H$59),LOOKUP(D153,概要と通り!$G$63:$G$118,概要と通り!$H$63:$H$118)))</f>
        <v/>
      </c>
      <c r="F153" s="151"/>
      <c r="G153" s="152"/>
      <c r="H153" s="64" t="str">
        <f t="shared" si="180"/>
        <v/>
      </c>
      <c r="I153" s="153"/>
      <c r="J153" s="64" t="str">
        <f t="shared" si="181"/>
        <v/>
      </c>
      <c r="K153" s="154"/>
      <c r="L153" s="64" t="str">
        <f t="shared" si="182"/>
        <v/>
      </c>
      <c r="M153" s="80" t="str">
        <f t="shared" si="126"/>
        <v/>
      </c>
      <c r="N153" s="13" t="str">
        <f>IF(M153="","",IF(M153&lt;=35,LOOKUP(D153,概要と通り!$G$24:$G$59,概要と通り!$J$24:$J$59),LOOKUP(D153,概要と通り!$G$63:$G$118,概要と通り!$J$63:$J$118)))</f>
        <v/>
      </c>
      <c r="O153" s="13" t="str">
        <f t="shared" si="183"/>
        <v/>
      </c>
      <c r="P153" s="13" t="str">
        <f t="shared" si="166"/>
        <v/>
      </c>
      <c r="R153" s="71"/>
      <c r="S153" s="71"/>
      <c r="T153" s="91"/>
      <c r="U153" s="151"/>
      <c r="V153" s="64" t="str">
        <f>IF(U153="","",IF(U153&lt;=135,LOOKUP(U153,概要と通り!$A$24:$A$59,概要と通り!$B$24:$B$59),LOOKUP(U153,概要と通り!$A$63:$A$118,概要と通り!$B$63:$B$118)))</f>
        <v/>
      </c>
      <c r="W153" s="151"/>
      <c r="X153" s="152"/>
      <c r="Y153" s="64" t="str">
        <f t="shared" si="184"/>
        <v/>
      </c>
      <c r="Z153" s="153"/>
      <c r="AA153" s="64" t="str">
        <f t="shared" si="185"/>
        <v/>
      </c>
      <c r="AB153" s="155"/>
      <c r="AC153" s="63" t="str">
        <f t="shared" si="186"/>
        <v/>
      </c>
      <c r="AD153" s="80" t="str">
        <f t="shared" si="127"/>
        <v/>
      </c>
      <c r="AE153" s="13" t="str">
        <f>IF(AD153="","",IF(U153&lt;=135,LOOKUP(U153,概要と通り!$A$24:$A$59,概要と通り!$D$24:$D$59),LOOKUP(U153,概要と通り!$A$63:$A$118,概要と通り!$D$63:$D$118)))</f>
        <v/>
      </c>
      <c r="AF153" s="13" t="str">
        <f t="shared" si="187"/>
        <v/>
      </c>
      <c r="AG153" s="13" t="str">
        <f t="shared" si="171"/>
        <v/>
      </c>
    </row>
    <row r="154" spans="1:33" ht="12" customHeight="1">
      <c r="A154" s="71"/>
      <c r="B154" s="71"/>
      <c r="C154" s="91"/>
      <c r="D154" s="151"/>
      <c r="E154" s="64" t="str">
        <f>IF(D154="","",IF(D154&lt;=35,LOOKUP(D154,概要と通り!$G$24:$G$59,概要と通り!$H$24:$H$59),LOOKUP(D154,概要と通り!$G$63:$G$118,概要と通り!$H$63:$H$118)))</f>
        <v/>
      </c>
      <c r="F154" s="151"/>
      <c r="G154" s="152"/>
      <c r="H154" s="64" t="str">
        <f t="shared" si="180"/>
        <v/>
      </c>
      <c r="I154" s="153"/>
      <c r="J154" s="64" t="str">
        <f t="shared" si="181"/>
        <v/>
      </c>
      <c r="K154" s="154"/>
      <c r="L154" s="64" t="str">
        <f t="shared" si="182"/>
        <v/>
      </c>
      <c r="M154" s="80" t="str">
        <f t="shared" si="126"/>
        <v/>
      </c>
      <c r="N154" s="13" t="str">
        <f>IF(M154="","",IF(M154&lt;=35,LOOKUP(D154,概要と通り!$G$24:$G$59,概要と通り!$J$24:$J$59),LOOKUP(D154,概要と通り!$G$63:$G$118,概要と通り!$J$63:$J$118)))</f>
        <v/>
      </c>
      <c r="O154" s="13" t="str">
        <f t="shared" si="183"/>
        <v/>
      </c>
      <c r="P154" s="13" t="str">
        <f t="shared" si="166"/>
        <v/>
      </c>
      <c r="R154" s="71"/>
      <c r="S154" s="71"/>
      <c r="T154" s="91"/>
      <c r="U154" s="151"/>
      <c r="V154" s="64" t="str">
        <f>IF(U154="","",IF(U154&lt;=135,LOOKUP(U154,概要と通り!$A$24:$A$59,概要と通り!$B$24:$B$59),LOOKUP(U154,概要と通り!$A$63:$A$118,概要と通り!$B$63:$B$118)))</f>
        <v/>
      </c>
      <c r="W154" s="151"/>
      <c r="X154" s="152"/>
      <c r="Y154" s="64" t="str">
        <f t="shared" si="184"/>
        <v/>
      </c>
      <c r="Z154" s="153"/>
      <c r="AA154" s="64" t="str">
        <f t="shared" si="185"/>
        <v/>
      </c>
      <c r="AB154" s="155"/>
      <c r="AC154" s="63" t="str">
        <f t="shared" si="186"/>
        <v/>
      </c>
      <c r="AD154" s="80" t="str">
        <f t="shared" si="127"/>
        <v/>
      </c>
      <c r="AE154" s="13" t="str">
        <f>IF(AD154="","",IF(U154&lt;=135,LOOKUP(U154,概要と通り!$A$24:$A$59,概要と通り!$D$24:$D$59),LOOKUP(U154,概要と通り!$A$63:$A$118,概要と通り!$D$63:$D$118)))</f>
        <v/>
      </c>
      <c r="AF154" s="13" t="str">
        <f t="shared" si="187"/>
        <v/>
      </c>
      <c r="AG154" s="13" t="str">
        <f t="shared" si="171"/>
        <v/>
      </c>
    </row>
    <row r="155" spans="1:33" ht="12" customHeight="1">
      <c r="A155" s="71"/>
      <c r="B155" s="71"/>
      <c r="C155" s="91"/>
      <c r="D155" s="151"/>
      <c r="E155" s="64" t="str">
        <f>IF(D155="","",IF(D155&lt;=35,LOOKUP(D155,概要と通り!$G$24:$G$59,概要と通り!$H$24:$H$59),LOOKUP(D155,概要と通り!$G$63:$G$118,概要と通り!$H$63:$H$118)))</f>
        <v/>
      </c>
      <c r="F155" s="151"/>
      <c r="G155" s="152"/>
      <c r="H155" s="64" t="str">
        <f t="shared" si="180"/>
        <v/>
      </c>
      <c r="I155" s="153"/>
      <c r="J155" s="64" t="str">
        <f t="shared" si="181"/>
        <v/>
      </c>
      <c r="K155" s="154"/>
      <c r="L155" s="64" t="str">
        <f t="shared" si="182"/>
        <v/>
      </c>
      <c r="M155" s="80" t="str">
        <f t="shared" si="126"/>
        <v/>
      </c>
      <c r="N155" s="13" t="str">
        <f>IF(M155="","",IF(M155&lt;=35,LOOKUP(D155,概要と通り!$G$24:$G$59,概要と通り!$J$24:$J$59),LOOKUP(D155,概要と通り!$G$63:$G$118,概要と通り!$J$63:$J$118)))</f>
        <v/>
      </c>
      <c r="O155" s="13" t="str">
        <f t="shared" si="183"/>
        <v/>
      </c>
      <c r="P155" s="13" t="str">
        <f t="shared" si="166"/>
        <v/>
      </c>
      <c r="R155" s="71"/>
      <c r="S155" s="71"/>
      <c r="T155" s="91"/>
      <c r="U155" s="151"/>
      <c r="V155" s="64" t="str">
        <f>IF(U155="","",IF(U155&lt;=135,LOOKUP(U155,概要と通り!$A$24:$A$59,概要と通り!$B$24:$B$59),LOOKUP(U155,概要と通り!$A$63:$A$118,概要と通り!$B$63:$B$118)))</f>
        <v/>
      </c>
      <c r="W155" s="151"/>
      <c r="X155" s="152"/>
      <c r="Y155" s="64" t="str">
        <f t="shared" si="184"/>
        <v/>
      </c>
      <c r="Z155" s="153"/>
      <c r="AA155" s="64" t="str">
        <f t="shared" si="185"/>
        <v/>
      </c>
      <c r="AB155" s="155"/>
      <c r="AC155" s="63" t="str">
        <f t="shared" si="186"/>
        <v/>
      </c>
      <c r="AD155" s="80" t="str">
        <f t="shared" si="127"/>
        <v/>
      </c>
      <c r="AE155" s="13" t="str">
        <f>IF(AD155="","",IF(U155&lt;=135,LOOKUP(U155,概要と通り!$A$24:$A$59,概要と通り!$D$24:$D$59),LOOKUP(U155,概要と通り!$A$63:$A$118,概要と通り!$D$63:$D$118)))</f>
        <v/>
      </c>
      <c r="AF155" s="13" t="str">
        <f t="shared" si="187"/>
        <v/>
      </c>
      <c r="AG155" s="13" t="str">
        <f t="shared" si="171"/>
        <v/>
      </c>
    </row>
    <row r="156" spans="1:33" ht="12" customHeight="1">
      <c r="A156" s="71"/>
      <c r="B156" s="71"/>
      <c r="C156" s="91"/>
      <c r="D156" s="151"/>
      <c r="E156" s="64" t="str">
        <f>IF(D156="","",IF(D156&lt;=35,LOOKUP(D156,概要と通り!$G$24:$G$59,概要と通り!$H$24:$H$59),LOOKUP(D156,概要と通り!$G$63:$G$118,概要と通り!$H$63:$H$118)))</f>
        <v/>
      </c>
      <c r="F156" s="151"/>
      <c r="G156" s="152"/>
      <c r="H156" s="64" t="str">
        <f>IF(D156="","","×")</f>
        <v/>
      </c>
      <c r="I156" s="153"/>
      <c r="J156" s="64" t="str">
        <f>IF(D156="","","×")</f>
        <v/>
      </c>
      <c r="K156" s="154"/>
      <c r="L156" s="64" t="str">
        <f>IF(D156="","","=")</f>
        <v/>
      </c>
      <c r="M156" s="80" t="str">
        <f t="shared" si="126"/>
        <v/>
      </c>
      <c r="N156" s="13" t="str">
        <f>IF(M156="","",IF(M156&lt;=35,LOOKUP(D156,概要と通り!$G$24:$G$59,概要と通り!$J$24:$J$59),LOOKUP(D156,概要と通り!$G$63:$G$118,概要と通り!$J$63:$J$118)))</f>
        <v/>
      </c>
      <c r="O156" s="13" t="str">
        <f>IF(M156="","",M156*N156)</f>
        <v/>
      </c>
      <c r="P156" s="13" t="str">
        <f t="shared" si="166"/>
        <v/>
      </c>
      <c r="R156" s="71"/>
      <c r="S156" s="71"/>
      <c r="T156" s="91"/>
      <c r="U156" s="151"/>
      <c r="V156" s="64" t="str">
        <f>IF(U156="","",IF(U156&lt;=135,LOOKUP(U156,概要と通り!$A$24:$A$59,概要と通り!$B$24:$B$59),LOOKUP(U156,概要と通り!$A$63:$A$118,概要と通り!$B$63:$B$118)))</f>
        <v/>
      </c>
      <c r="W156" s="151"/>
      <c r="X156" s="152"/>
      <c r="Y156" s="64" t="str">
        <f>IF(U156="","","×")</f>
        <v/>
      </c>
      <c r="Z156" s="153"/>
      <c r="AA156" s="64" t="str">
        <f>IF(U156="","","×")</f>
        <v/>
      </c>
      <c r="AB156" s="155"/>
      <c r="AC156" s="63" t="str">
        <f>IF(U156="","","=")</f>
        <v/>
      </c>
      <c r="AD156" s="80" t="str">
        <f t="shared" si="127"/>
        <v/>
      </c>
      <c r="AE156" s="13" t="str">
        <f>IF(AD156="","",IF(U156&lt;=135,LOOKUP(U156,概要と通り!$A$24:$A$59,概要と通り!$D$24:$D$59),LOOKUP(U156,概要と通り!$A$63:$A$118,概要と通り!$D$63:$D$118)))</f>
        <v/>
      </c>
      <c r="AF156" s="13" t="str">
        <f>IF(AD156="","",AD156*AE156)</f>
        <v/>
      </c>
      <c r="AG156" s="13" t="str">
        <f t="shared" si="171"/>
        <v/>
      </c>
    </row>
    <row r="157" spans="1:33" ht="12" customHeight="1">
      <c r="A157" s="71"/>
      <c r="B157" s="71"/>
      <c r="C157" s="91"/>
      <c r="D157" s="151"/>
      <c r="E157" s="64" t="str">
        <f>IF(D157="","",IF(D157&lt;=35,LOOKUP(D157,概要と通り!$G$24:$G$59,概要と通り!$H$24:$H$59),LOOKUP(D157,概要と通り!$G$63:$G$118,概要と通り!$H$63:$H$118)))</f>
        <v/>
      </c>
      <c r="F157" s="151"/>
      <c r="G157" s="152"/>
      <c r="H157" s="64" t="str">
        <f t="shared" ref="H157:H163" si="188">IF(D157="","","×")</f>
        <v/>
      </c>
      <c r="I157" s="153"/>
      <c r="J157" s="64" t="str">
        <f t="shared" ref="J157:J163" si="189">IF(D157="","","×")</f>
        <v/>
      </c>
      <c r="K157" s="154"/>
      <c r="L157" s="64" t="str">
        <f t="shared" ref="L157:L163" si="190">IF(D157="","","=")</f>
        <v/>
      </c>
      <c r="M157" s="80" t="str">
        <f t="shared" si="126"/>
        <v/>
      </c>
      <c r="N157" s="13" t="str">
        <f>IF(M157="","",IF(M157&lt;=35,LOOKUP(D157,概要と通り!$G$24:$G$59,概要と通り!$J$24:$J$59),LOOKUP(D157,概要と通り!$G$63:$G$118,概要と通り!$J$63:$J$118)))</f>
        <v/>
      </c>
      <c r="O157" s="13" t="str">
        <f t="shared" ref="O157:O163" si="191">IF(M157="","",M157*N157)</f>
        <v/>
      </c>
      <c r="P157" s="13" t="str">
        <f t="shared" si="166"/>
        <v/>
      </c>
      <c r="R157" s="71"/>
      <c r="S157" s="71"/>
      <c r="T157" s="91"/>
      <c r="U157" s="151"/>
      <c r="V157" s="64" t="str">
        <f>IF(U157="","",IF(U157&lt;=135,LOOKUP(U157,概要と通り!$A$24:$A$59,概要と通り!$B$24:$B$59),LOOKUP(U157,概要と通り!$A$63:$A$118,概要と通り!$B$63:$B$118)))</f>
        <v/>
      </c>
      <c r="W157" s="151"/>
      <c r="X157" s="152"/>
      <c r="Y157" s="64" t="str">
        <f t="shared" ref="Y157:Y163" si="192">IF(U157="","","×")</f>
        <v/>
      </c>
      <c r="Z157" s="153"/>
      <c r="AA157" s="64" t="str">
        <f t="shared" ref="AA157:AA163" si="193">IF(U157="","","×")</f>
        <v/>
      </c>
      <c r="AB157" s="155"/>
      <c r="AC157" s="63" t="str">
        <f t="shared" ref="AC157:AC163" si="194">IF(U157="","","=")</f>
        <v/>
      </c>
      <c r="AD157" s="80" t="str">
        <f t="shared" si="127"/>
        <v/>
      </c>
      <c r="AE157" s="13" t="str">
        <f>IF(AD157="","",IF(U157&lt;=135,LOOKUP(U157,概要と通り!$A$24:$A$59,概要と通り!$D$24:$D$59),LOOKUP(U157,概要と通り!$A$63:$A$118,概要と通り!$D$63:$D$118)))</f>
        <v/>
      </c>
      <c r="AF157" s="13" t="str">
        <f t="shared" ref="AF157:AF163" si="195">IF(AD157="","",AD157*AE157)</f>
        <v/>
      </c>
      <c r="AG157" s="13" t="str">
        <f t="shared" si="171"/>
        <v/>
      </c>
    </row>
    <row r="158" spans="1:33" ht="12" customHeight="1">
      <c r="A158" s="71"/>
      <c r="B158" s="71"/>
      <c r="C158" s="91"/>
      <c r="D158" s="151"/>
      <c r="E158" s="64" t="str">
        <f>IF(D158="","",IF(D158&lt;=35,LOOKUP(D158,概要と通り!$G$24:$G$59,概要と通り!$H$24:$H$59),LOOKUP(D158,概要と通り!$G$63:$G$118,概要と通り!$H$63:$H$118)))</f>
        <v/>
      </c>
      <c r="F158" s="151"/>
      <c r="G158" s="152"/>
      <c r="H158" s="64" t="str">
        <f t="shared" si="188"/>
        <v/>
      </c>
      <c r="I158" s="153"/>
      <c r="J158" s="64" t="str">
        <f t="shared" si="189"/>
        <v/>
      </c>
      <c r="K158" s="154"/>
      <c r="L158" s="64" t="str">
        <f t="shared" si="190"/>
        <v/>
      </c>
      <c r="M158" s="80" t="str">
        <f t="shared" si="126"/>
        <v/>
      </c>
      <c r="N158" s="13" t="str">
        <f>IF(M158="","",IF(M158&lt;=35,LOOKUP(D158,概要と通り!$G$24:$G$59,概要と通り!$J$24:$J$59),LOOKUP(D158,概要と通り!$G$63:$G$118,概要と通り!$J$63:$J$118)))</f>
        <v/>
      </c>
      <c r="O158" s="13" t="str">
        <f t="shared" si="191"/>
        <v/>
      </c>
      <c r="P158" s="13" t="str">
        <f t="shared" si="166"/>
        <v/>
      </c>
      <c r="R158" s="71"/>
      <c r="S158" s="71"/>
      <c r="T158" s="91"/>
      <c r="U158" s="151"/>
      <c r="V158" s="64" t="str">
        <f>IF(U158="","",IF(U158&lt;=135,LOOKUP(U158,概要と通り!$A$24:$A$59,概要と通り!$B$24:$B$59),LOOKUP(U158,概要と通り!$A$63:$A$118,概要と通り!$B$63:$B$118)))</f>
        <v/>
      </c>
      <c r="W158" s="151"/>
      <c r="X158" s="152"/>
      <c r="Y158" s="64" t="str">
        <f t="shared" si="192"/>
        <v/>
      </c>
      <c r="Z158" s="153"/>
      <c r="AA158" s="64" t="str">
        <f t="shared" si="193"/>
        <v/>
      </c>
      <c r="AB158" s="155"/>
      <c r="AC158" s="63" t="str">
        <f t="shared" si="194"/>
        <v/>
      </c>
      <c r="AD158" s="80" t="str">
        <f t="shared" si="127"/>
        <v/>
      </c>
      <c r="AE158" s="13" t="str">
        <f>IF(AD158="","",IF(U158&lt;=135,LOOKUP(U158,概要と通り!$A$24:$A$59,概要と通り!$D$24:$D$59),LOOKUP(U158,概要と通り!$A$63:$A$118,概要と通り!$D$63:$D$118)))</f>
        <v/>
      </c>
      <c r="AF158" s="13" t="str">
        <f t="shared" si="195"/>
        <v/>
      </c>
      <c r="AG158" s="13" t="str">
        <f t="shared" si="171"/>
        <v/>
      </c>
    </row>
    <row r="159" spans="1:33" ht="12" customHeight="1">
      <c r="A159" s="71"/>
      <c r="B159" s="71"/>
      <c r="C159" s="91"/>
      <c r="D159" s="151"/>
      <c r="E159" s="64" t="str">
        <f>IF(D159="","",IF(D159&lt;=35,LOOKUP(D159,概要と通り!$G$24:$G$59,概要と通り!$H$24:$H$59),LOOKUP(D159,概要と通り!$G$63:$G$118,概要と通り!$H$63:$H$118)))</f>
        <v/>
      </c>
      <c r="F159" s="151"/>
      <c r="G159" s="152"/>
      <c r="H159" s="64" t="str">
        <f t="shared" si="188"/>
        <v/>
      </c>
      <c r="I159" s="153"/>
      <c r="J159" s="64" t="str">
        <f t="shared" si="189"/>
        <v/>
      </c>
      <c r="K159" s="154"/>
      <c r="L159" s="64" t="str">
        <f t="shared" si="190"/>
        <v/>
      </c>
      <c r="M159" s="80" t="str">
        <f t="shared" si="126"/>
        <v/>
      </c>
      <c r="N159" s="13" t="str">
        <f>IF(M159="","",IF(M159&lt;=35,LOOKUP(D159,概要と通り!$G$24:$G$59,概要と通り!$J$24:$J$59),LOOKUP(D159,概要と通り!$G$63:$G$118,概要と通り!$J$63:$J$118)))</f>
        <v/>
      </c>
      <c r="O159" s="13" t="str">
        <f t="shared" si="191"/>
        <v/>
      </c>
      <c r="P159" s="13" t="str">
        <f t="shared" si="166"/>
        <v/>
      </c>
      <c r="R159" s="71"/>
      <c r="S159" s="71"/>
      <c r="T159" s="91"/>
      <c r="U159" s="151"/>
      <c r="V159" s="64" t="str">
        <f>IF(U159="","",IF(U159&lt;=135,LOOKUP(U159,概要と通り!$A$24:$A$59,概要と通り!$B$24:$B$59),LOOKUP(U159,概要と通り!$A$63:$A$118,概要と通り!$B$63:$B$118)))</f>
        <v/>
      </c>
      <c r="W159" s="151"/>
      <c r="X159" s="152"/>
      <c r="Y159" s="64" t="str">
        <f t="shared" si="192"/>
        <v/>
      </c>
      <c r="Z159" s="153"/>
      <c r="AA159" s="64" t="str">
        <f t="shared" si="193"/>
        <v/>
      </c>
      <c r="AB159" s="155"/>
      <c r="AC159" s="63" t="str">
        <f t="shared" si="194"/>
        <v/>
      </c>
      <c r="AD159" s="80" t="str">
        <f t="shared" si="127"/>
        <v/>
      </c>
      <c r="AE159" s="13" t="str">
        <f>IF(AD159="","",IF(U159&lt;=135,LOOKUP(U159,概要と通り!$A$24:$A$59,概要と通り!$D$24:$D$59),LOOKUP(U159,概要と通り!$A$63:$A$118,概要と通り!$D$63:$D$118)))</f>
        <v/>
      </c>
      <c r="AF159" s="13" t="str">
        <f t="shared" si="195"/>
        <v/>
      </c>
      <c r="AG159" s="13" t="str">
        <f t="shared" si="171"/>
        <v/>
      </c>
    </row>
    <row r="160" spans="1:33" ht="12" customHeight="1">
      <c r="A160" s="71"/>
      <c r="B160" s="71"/>
      <c r="C160" s="91"/>
      <c r="D160" s="151"/>
      <c r="E160" s="64" t="str">
        <f>IF(D160="","",IF(D160&lt;=35,LOOKUP(D160,概要と通り!$G$24:$G$59,概要と通り!$H$24:$H$59),LOOKUP(D160,概要と通り!$G$63:$G$118,概要と通り!$H$63:$H$118)))</f>
        <v/>
      </c>
      <c r="F160" s="151"/>
      <c r="G160" s="152"/>
      <c r="H160" s="64" t="str">
        <f t="shared" si="188"/>
        <v/>
      </c>
      <c r="I160" s="153"/>
      <c r="J160" s="64" t="str">
        <f t="shared" si="189"/>
        <v/>
      </c>
      <c r="K160" s="154"/>
      <c r="L160" s="64" t="str">
        <f t="shared" si="190"/>
        <v/>
      </c>
      <c r="M160" s="80" t="str">
        <f t="shared" ref="M160:M179" si="196">IF(K160="","",IF(0.0001&gt;ABS(G160*I160*K160/1000),0,ABS(G160*I160*K160/1000)))</f>
        <v/>
      </c>
      <c r="N160" s="13" t="str">
        <f>IF(M160="","",IF(M160&lt;=35,LOOKUP(D160,概要と通り!$G$24:$G$59,概要と通り!$J$24:$J$59),LOOKUP(D160,概要と通り!$G$63:$G$118,概要と通り!$J$63:$J$118)))</f>
        <v/>
      </c>
      <c r="O160" s="13" t="str">
        <f t="shared" si="191"/>
        <v/>
      </c>
      <c r="P160" s="13" t="str">
        <f t="shared" si="166"/>
        <v/>
      </c>
      <c r="R160" s="71"/>
      <c r="S160" s="71"/>
      <c r="T160" s="91"/>
      <c r="U160" s="151"/>
      <c r="V160" s="64" t="str">
        <f>IF(U160="","",IF(U160&lt;=135,LOOKUP(U160,概要と通り!$A$24:$A$59,概要と通り!$B$24:$B$59),LOOKUP(U160,概要と通り!$A$63:$A$118,概要と通り!$B$63:$B$118)))</f>
        <v/>
      </c>
      <c r="W160" s="151"/>
      <c r="X160" s="152"/>
      <c r="Y160" s="64" t="str">
        <f t="shared" si="192"/>
        <v/>
      </c>
      <c r="Z160" s="153"/>
      <c r="AA160" s="64" t="str">
        <f t="shared" si="193"/>
        <v/>
      </c>
      <c r="AB160" s="155"/>
      <c r="AC160" s="63" t="str">
        <f t="shared" si="194"/>
        <v/>
      </c>
      <c r="AD160" s="80" t="str">
        <f t="shared" ref="AD160:AD179" si="197">IF(AB160="","",IF(0.0001&gt;ABS(X160*Z160*AB160/1000),0,ABS(X160*Z160*AB160/1000)))</f>
        <v/>
      </c>
      <c r="AE160" s="13" t="str">
        <f>IF(AD160="","",IF(U160&lt;=135,LOOKUP(U160,概要と通り!$A$24:$A$59,概要と通り!$D$24:$D$59),LOOKUP(U160,概要と通り!$A$63:$A$118,概要と通り!$D$63:$D$118)))</f>
        <v/>
      </c>
      <c r="AF160" s="13" t="str">
        <f t="shared" si="195"/>
        <v/>
      </c>
      <c r="AG160" s="13" t="str">
        <f t="shared" si="171"/>
        <v/>
      </c>
    </row>
    <row r="161" spans="1:33" ht="12" customHeight="1">
      <c r="A161" s="71"/>
      <c r="B161" s="71"/>
      <c r="C161" s="91"/>
      <c r="D161" s="151"/>
      <c r="E161" s="64" t="str">
        <f>IF(D161="","",IF(D161&lt;=35,LOOKUP(D161,概要と通り!$G$24:$G$59,概要と通り!$H$24:$H$59),LOOKUP(D161,概要と通り!$G$63:$G$118,概要と通り!$H$63:$H$118)))</f>
        <v/>
      </c>
      <c r="F161" s="151"/>
      <c r="G161" s="152"/>
      <c r="H161" s="64" t="str">
        <f t="shared" si="188"/>
        <v/>
      </c>
      <c r="I161" s="153"/>
      <c r="J161" s="64" t="str">
        <f t="shared" si="189"/>
        <v/>
      </c>
      <c r="K161" s="154"/>
      <c r="L161" s="64" t="str">
        <f t="shared" si="190"/>
        <v/>
      </c>
      <c r="M161" s="80" t="str">
        <f t="shared" si="196"/>
        <v/>
      </c>
      <c r="N161" s="13" t="str">
        <f>IF(M161="","",IF(M161&lt;=35,LOOKUP(D161,概要と通り!$G$24:$G$59,概要と通り!$J$24:$J$59),LOOKUP(D161,概要と通り!$G$63:$G$118,概要と通り!$J$63:$J$118)))</f>
        <v/>
      </c>
      <c r="O161" s="13" t="str">
        <f t="shared" si="191"/>
        <v/>
      </c>
      <c r="P161" s="13" t="str">
        <f t="shared" si="166"/>
        <v/>
      </c>
      <c r="R161" s="71"/>
      <c r="S161" s="71"/>
      <c r="T161" s="91"/>
      <c r="U161" s="151"/>
      <c r="V161" s="64" t="str">
        <f>IF(U161="","",IF(U161&lt;=135,LOOKUP(U161,概要と通り!$A$24:$A$59,概要と通り!$B$24:$B$59),LOOKUP(U161,概要と通り!$A$63:$A$118,概要と通り!$B$63:$B$118)))</f>
        <v/>
      </c>
      <c r="W161" s="151"/>
      <c r="X161" s="152"/>
      <c r="Y161" s="64" t="str">
        <f t="shared" si="192"/>
        <v/>
      </c>
      <c r="Z161" s="153"/>
      <c r="AA161" s="64" t="str">
        <f t="shared" si="193"/>
        <v/>
      </c>
      <c r="AB161" s="155"/>
      <c r="AC161" s="63" t="str">
        <f t="shared" si="194"/>
        <v/>
      </c>
      <c r="AD161" s="80" t="str">
        <f t="shared" si="197"/>
        <v/>
      </c>
      <c r="AE161" s="13" t="str">
        <f>IF(AD161="","",IF(U161&lt;=135,LOOKUP(U161,概要と通り!$A$24:$A$59,概要と通り!$D$24:$D$59),LOOKUP(U161,概要と通り!$A$63:$A$118,概要と通り!$D$63:$D$118)))</f>
        <v/>
      </c>
      <c r="AF161" s="13" t="str">
        <f t="shared" si="195"/>
        <v/>
      </c>
      <c r="AG161" s="13" t="str">
        <f t="shared" si="171"/>
        <v/>
      </c>
    </row>
    <row r="162" spans="1:33" ht="12" customHeight="1">
      <c r="A162" s="71"/>
      <c r="B162" s="71"/>
      <c r="C162" s="91"/>
      <c r="D162" s="151"/>
      <c r="E162" s="64" t="str">
        <f>IF(D162="","",IF(D162&lt;=35,LOOKUP(D162,概要と通り!$G$24:$G$59,概要と通り!$H$24:$H$59),LOOKUP(D162,概要と通り!$G$63:$G$118,概要と通り!$H$63:$H$118)))</f>
        <v/>
      </c>
      <c r="F162" s="151"/>
      <c r="G162" s="152"/>
      <c r="H162" s="64" t="str">
        <f t="shared" si="188"/>
        <v/>
      </c>
      <c r="I162" s="153"/>
      <c r="J162" s="64" t="str">
        <f t="shared" si="189"/>
        <v/>
      </c>
      <c r="K162" s="154"/>
      <c r="L162" s="64" t="str">
        <f t="shared" si="190"/>
        <v/>
      </c>
      <c r="M162" s="80" t="str">
        <f t="shared" si="196"/>
        <v/>
      </c>
      <c r="N162" s="13" t="str">
        <f>IF(M162="","",IF(M162&lt;=35,LOOKUP(D162,概要と通り!$G$24:$G$59,概要と通り!$J$24:$J$59),LOOKUP(D162,概要と通り!$G$63:$G$118,概要と通り!$J$63:$J$118)))</f>
        <v/>
      </c>
      <c r="O162" s="13" t="str">
        <f t="shared" si="191"/>
        <v/>
      </c>
      <c r="P162" s="13" t="str">
        <f t="shared" si="166"/>
        <v/>
      </c>
      <c r="R162" s="71"/>
      <c r="S162" s="71"/>
      <c r="T162" s="91"/>
      <c r="U162" s="151"/>
      <c r="V162" s="64" t="str">
        <f>IF(U162="","",IF(U162&lt;=135,LOOKUP(U162,概要と通り!$A$24:$A$59,概要と通り!$B$24:$B$59),LOOKUP(U162,概要と通り!$A$63:$A$118,概要と通り!$B$63:$B$118)))</f>
        <v/>
      </c>
      <c r="W162" s="151"/>
      <c r="X162" s="152"/>
      <c r="Y162" s="64" t="str">
        <f t="shared" si="192"/>
        <v/>
      </c>
      <c r="Z162" s="153"/>
      <c r="AA162" s="64" t="str">
        <f t="shared" si="193"/>
        <v/>
      </c>
      <c r="AB162" s="155"/>
      <c r="AC162" s="63" t="str">
        <f t="shared" si="194"/>
        <v/>
      </c>
      <c r="AD162" s="80" t="str">
        <f t="shared" si="197"/>
        <v/>
      </c>
      <c r="AE162" s="13" t="str">
        <f>IF(AD162="","",IF(U162&lt;=135,LOOKUP(U162,概要と通り!$A$24:$A$59,概要と通り!$D$24:$D$59),LOOKUP(U162,概要と通り!$A$63:$A$118,概要と通り!$D$63:$D$118)))</f>
        <v/>
      </c>
      <c r="AF162" s="13" t="str">
        <f t="shared" si="195"/>
        <v/>
      </c>
      <c r="AG162" s="13" t="str">
        <f t="shared" si="171"/>
        <v/>
      </c>
    </row>
    <row r="163" spans="1:33" ht="12" customHeight="1">
      <c r="A163" s="71"/>
      <c r="B163" s="71"/>
      <c r="C163" s="91"/>
      <c r="D163" s="151"/>
      <c r="E163" s="64" t="str">
        <f>IF(D163="","",IF(D163&lt;=35,LOOKUP(D163,概要と通り!$G$24:$G$59,概要と通り!$H$24:$H$59),LOOKUP(D163,概要と通り!$G$63:$G$118,概要と通り!$H$63:$H$118)))</f>
        <v/>
      </c>
      <c r="F163" s="151"/>
      <c r="G163" s="152"/>
      <c r="H163" s="64" t="str">
        <f t="shared" si="188"/>
        <v/>
      </c>
      <c r="I163" s="153"/>
      <c r="J163" s="64" t="str">
        <f t="shared" si="189"/>
        <v/>
      </c>
      <c r="K163" s="154"/>
      <c r="L163" s="64" t="str">
        <f t="shared" si="190"/>
        <v/>
      </c>
      <c r="M163" s="80" t="str">
        <f t="shared" si="196"/>
        <v/>
      </c>
      <c r="N163" s="13" t="str">
        <f>IF(M163="","",IF(M163&lt;=35,LOOKUP(D163,概要と通り!$G$24:$G$59,概要と通り!$J$24:$J$59),LOOKUP(D163,概要と通り!$G$63:$G$118,概要と通り!$J$63:$J$118)))</f>
        <v/>
      </c>
      <c r="O163" s="13" t="str">
        <f t="shared" si="191"/>
        <v/>
      </c>
      <c r="P163" s="13" t="str">
        <f t="shared" si="166"/>
        <v/>
      </c>
      <c r="R163" s="71"/>
      <c r="S163" s="71"/>
      <c r="T163" s="91"/>
      <c r="U163" s="151"/>
      <c r="V163" s="64" t="str">
        <f>IF(U163="","",IF(U163&lt;=135,LOOKUP(U163,概要と通り!$A$24:$A$59,概要と通り!$B$24:$B$59),LOOKUP(U163,概要と通り!$A$63:$A$118,概要と通り!$B$63:$B$118)))</f>
        <v/>
      </c>
      <c r="W163" s="151"/>
      <c r="X163" s="152"/>
      <c r="Y163" s="64" t="str">
        <f t="shared" si="192"/>
        <v/>
      </c>
      <c r="Z163" s="153"/>
      <c r="AA163" s="64" t="str">
        <f t="shared" si="193"/>
        <v/>
      </c>
      <c r="AB163" s="155"/>
      <c r="AC163" s="63" t="str">
        <f t="shared" si="194"/>
        <v/>
      </c>
      <c r="AD163" s="80" t="str">
        <f t="shared" si="197"/>
        <v/>
      </c>
      <c r="AE163" s="13" t="str">
        <f>IF(AD163="","",IF(U163&lt;=135,LOOKUP(U163,概要と通り!$A$24:$A$59,概要と通り!$D$24:$D$59),LOOKUP(U163,概要と通り!$A$63:$A$118,概要と通り!$D$63:$D$118)))</f>
        <v/>
      </c>
      <c r="AF163" s="13" t="str">
        <f t="shared" si="195"/>
        <v/>
      </c>
      <c r="AG163" s="13" t="str">
        <f t="shared" si="171"/>
        <v/>
      </c>
    </row>
    <row r="164" spans="1:33" ht="12" customHeight="1">
      <c r="A164" s="71"/>
      <c r="B164" s="71"/>
      <c r="C164" s="91"/>
      <c r="D164" s="151"/>
      <c r="E164" s="64" t="str">
        <f>IF(D164="","",IF(D164&lt;=35,LOOKUP(D164,概要と通り!$G$24:$G$59,概要と通り!$H$24:$H$59),LOOKUP(D164,概要と通り!$G$63:$G$118,概要と通り!$H$63:$H$118)))</f>
        <v/>
      </c>
      <c r="F164" s="151"/>
      <c r="G164" s="152"/>
      <c r="H164" s="64" t="str">
        <f>IF(D164="","","×")</f>
        <v/>
      </c>
      <c r="I164" s="153"/>
      <c r="J164" s="64" t="str">
        <f>IF(D164="","","×")</f>
        <v/>
      </c>
      <c r="K164" s="154"/>
      <c r="L164" s="64" t="str">
        <f>IF(D164="","","=")</f>
        <v/>
      </c>
      <c r="M164" s="80" t="str">
        <f t="shared" si="196"/>
        <v/>
      </c>
      <c r="N164" s="13" t="str">
        <f>IF(M164="","",IF(M164&lt;=35,LOOKUP(D164,概要と通り!$G$24:$G$59,概要と通り!$J$24:$J$59),LOOKUP(D164,概要と通り!$G$63:$G$118,概要と通り!$J$63:$J$118)))</f>
        <v/>
      </c>
      <c r="O164" s="13" t="str">
        <f>IF(M164="","",M164*N164)</f>
        <v/>
      </c>
      <c r="P164" s="13" t="str">
        <f t="shared" si="166"/>
        <v/>
      </c>
      <c r="R164" s="71"/>
      <c r="S164" s="71"/>
      <c r="T164" s="91"/>
      <c r="U164" s="151"/>
      <c r="V164" s="64" t="str">
        <f>IF(U164="","",IF(U164&lt;=135,LOOKUP(U164,概要と通り!$A$24:$A$59,概要と通り!$B$24:$B$59),LOOKUP(U164,概要と通り!$A$63:$A$118,概要と通り!$B$63:$B$118)))</f>
        <v/>
      </c>
      <c r="W164" s="151"/>
      <c r="X164" s="152"/>
      <c r="Y164" s="64" t="str">
        <f>IF(U164="","","×")</f>
        <v/>
      </c>
      <c r="Z164" s="153"/>
      <c r="AA164" s="64" t="str">
        <f>IF(U164="","","×")</f>
        <v/>
      </c>
      <c r="AB164" s="155"/>
      <c r="AC164" s="63" t="str">
        <f>IF(U164="","","=")</f>
        <v/>
      </c>
      <c r="AD164" s="80" t="str">
        <f t="shared" si="197"/>
        <v/>
      </c>
      <c r="AE164" s="13" t="str">
        <f>IF(AD164="","",IF(U164&lt;=135,LOOKUP(U164,概要と通り!$A$24:$A$59,概要と通り!$D$24:$D$59),LOOKUP(U164,概要と通り!$A$63:$A$118,概要と通り!$D$63:$D$118)))</f>
        <v/>
      </c>
      <c r="AF164" s="13" t="str">
        <f>IF(AD164="","",AD164*AE164)</f>
        <v/>
      </c>
      <c r="AG164" s="13" t="str">
        <f t="shared" si="171"/>
        <v/>
      </c>
    </row>
    <row r="165" spans="1:33" ht="12" customHeight="1">
      <c r="A165" s="71"/>
      <c r="B165" s="71"/>
      <c r="C165" s="91"/>
      <c r="D165" s="151"/>
      <c r="E165" s="64" t="str">
        <f>IF(D165="","",IF(D165&lt;=35,LOOKUP(D165,概要と通り!$G$24:$G$59,概要と通り!$H$24:$H$59),LOOKUP(D165,概要と通り!$G$63:$G$118,概要と通り!$H$63:$H$118)))</f>
        <v/>
      </c>
      <c r="F165" s="151"/>
      <c r="G165" s="152"/>
      <c r="H165" s="64" t="str">
        <f t="shared" ref="H165:H171" si="198">IF(D165="","","×")</f>
        <v/>
      </c>
      <c r="I165" s="153"/>
      <c r="J165" s="64" t="str">
        <f t="shared" ref="J165:J171" si="199">IF(D165="","","×")</f>
        <v/>
      </c>
      <c r="K165" s="154"/>
      <c r="L165" s="64" t="str">
        <f t="shared" ref="L165:L171" si="200">IF(D165="","","=")</f>
        <v/>
      </c>
      <c r="M165" s="80" t="str">
        <f t="shared" si="196"/>
        <v/>
      </c>
      <c r="N165" s="13" t="str">
        <f>IF(M165="","",IF(M165&lt;=35,LOOKUP(D165,概要と通り!$G$24:$G$59,概要と通り!$J$24:$J$59),LOOKUP(D165,概要と通り!$G$63:$G$118,概要と通り!$J$63:$J$118)))</f>
        <v/>
      </c>
      <c r="O165" s="13" t="str">
        <f t="shared" ref="O165:O171" si="201">IF(M165="","",M165*N165)</f>
        <v/>
      </c>
      <c r="P165" s="13" t="str">
        <f t="shared" ref="P165:P180" si="202">IF(M165="","",M165*(N165-$P$184)^2)</f>
        <v/>
      </c>
      <c r="R165" s="71"/>
      <c r="S165" s="71"/>
      <c r="T165" s="91"/>
      <c r="U165" s="151"/>
      <c r="V165" s="64" t="str">
        <f>IF(U165="","",IF(U165&lt;=135,LOOKUP(U165,概要と通り!$A$24:$A$59,概要と通り!$B$24:$B$59),LOOKUP(U165,概要と通り!$A$63:$A$118,概要と通り!$B$63:$B$118)))</f>
        <v/>
      </c>
      <c r="W165" s="151"/>
      <c r="X165" s="152"/>
      <c r="Y165" s="64" t="str">
        <f t="shared" ref="Y165:Y171" si="203">IF(U165="","","×")</f>
        <v/>
      </c>
      <c r="Z165" s="153"/>
      <c r="AA165" s="64" t="str">
        <f t="shared" ref="AA165:AA171" si="204">IF(U165="","","×")</f>
        <v/>
      </c>
      <c r="AB165" s="155"/>
      <c r="AC165" s="63" t="str">
        <f t="shared" ref="AC165:AC171" si="205">IF(U165="","","=")</f>
        <v/>
      </c>
      <c r="AD165" s="80" t="str">
        <f t="shared" si="197"/>
        <v/>
      </c>
      <c r="AE165" s="13" t="str">
        <f>IF(AD165="","",IF(U165&lt;=135,LOOKUP(U165,概要と通り!$A$24:$A$59,概要と通り!$D$24:$D$59),LOOKUP(U165,概要と通り!$A$63:$A$118,概要と通り!$D$63:$D$118)))</f>
        <v/>
      </c>
      <c r="AF165" s="13" t="str">
        <f t="shared" ref="AF165:AF171" si="206">IF(AD165="","",AD165*AE165)</f>
        <v/>
      </c>
      <c r="AG165" s="13" t="str">
        <f t="shared" si="171"/>
        <v/>
      </c>
    </row>
    <row r="166" spans="1:33" ht="12" customHeight="1">
      <c r="A166" s="71"/>
      <c r="B166" s="71"/>
      <c r="C166" s="91"/>
      <c r="D166" s="151"/>
      <c r="E166" s="64" t="str">
        <f>IF(D166="","",IF(D166&lt;=35,LOOKUP(D166,概要と通り!$G$24:$G$59,概要と通り!$H$24:$H$59),LOOKUP(D166,概要と通り!$G$63:$G$118,概要と通り!$H$63:$H$118)))</f>
        <v/>
      </c>
      <c r="F166" s="151"/>
      <c r="G166" s="152"/>
      <c r="H166" s="64" t="str">
        <f t="shared" si="198"/>
        <v/>
      </c>
      <c r="I166" s="153"/>
      <c r="J166" s="64" t="str">
        <f t="shared" si="199"/>
        <v/>
      </c>
      <c r="K166" s="154"/>
      <c r="L166" s="64" t="str">
        <f t="shared" si="200"/>
        <v/>
      </c>
      <c r="M166" s="80" t="str">
        <f t="shared" si="196"/>
        <v/>
      </c>
      <c r="N166" s="13" t="str">
        <f>IF(M166="","",IF(M166&lt;=35,LOOKUP(D166,概要と通り!$G$24:$G$59,概要と通り!$J$24:$J$59),LOOKUP(D166,概要と通り!$G$63:$G$118,概要と通り!$J$63:$J$118)))</f>
        <v/>
      </c>
      <c r="O166" s="13" t="str">
        <f t="shared" si="201"/>
        <v/>
      </c>
      <c r="P166" s="13" t="str">
        <f t="shared" si="202"/>
        <v/>
      </c>
      <c r="R166" s="71"/>
      <c r="S166" s="71"/>
      <c r="T166" s="91"/>
      <c r="U166" s="151"/>
      <c r="V166" s="64" t="str">
        <f>IF(U166="","",IF(U166&lt;=135,LOOKUP(U166,概要と通り!$A$24:$A$59,概要と通り!$B$24:$B$59),LOOKUP(U166,概要と通り!$A$63:$A$118,概要と通り!$B$63:$B$118)))</f>
        <v/>
      </c>
      <c r="W166" s="151"/>
      <c r="X166" s="152"/>
      <c r="Y166" s="64" t="str">
        <f t="shared" si="203"/>
        <v/>
      </c>
      <c r="Z166" s="153"/>
      <c r="AA166" s="64" t="str">
        <f t="shared" si="204"/>
        <v/>
      </c>
      <c r="AB166" s="155"/>
      <c r="AC166" s="63" t="str">
        <f t="shared" si="205"/>
        <v/>
      </c>
      <c r="AD166" s="80" t="str">
        <f t="shared" si="197"/>
        <v/>
      </c>
      <c r="AE166" s="13" t="str">
        <f>IF(AD166="","",IF(U166&lt;=135,LOOKUP(U166,概要と通り!$A$24:$A$59,概要と通り!$D$24:$D$59),LOOKUP(U166,概要と通り!$A$63:$A$118,概要と通り!$D$63:$D$118)))</f>
        <v/>
      </c>
      <c r="AF166" s="13" t="str">
        <f t="shared" si="206"/>
        <v/>
      </c>
      <c r="AG166" s="13" t="str">
        <f t="shared" si="171"/>
        <v/>
      </c>
    </row>
    <row r="167" spans="1:33" ht="12" customHeight="1">
      <c r="A167" s="71"/>
      <c r="B167" s="71"/>
      <c r="C167" s="91"/>
      <c r="D167" s="151"/>
      <c r="E167" s="64" t="str">
        <f>IF(D167="","",IF(D167&lt;=35,LOOKUP(D167,概要と通り!$G$24:$G$59,概要と通り!$H$24:$H$59),LOOKUP(D167,概要と通り!$G$63:$G$118,概要と通り!$H$63:$H$118)))</f>
        <v/>
      </c>
      <c r="F167" s="151"/>
      <c r="G167" s="152"/>
      <c r="H167" s="64" t="str">
        <f t="shared" si="198"/>
        <v/>
      </c>
      <c r="I167" s="153"/>
      <c r="J167" s="64" t="str">
        <f t="shared" si="199"/>
        <v/>
      </c>
      <c r="K167" s="154"/>
      <c r="L167" s="64" t="str">
        <f t="shared" si="200"/>
        <v/>
      </c>
      <c r="M167" s="80" t="str">
        <f t="shared" si="196"/>
        <v/>
      </c>
      <c r="N167" s="13" t="str">
        <f>IF(M167="","",IF(M167&lt;=35,LOOKUP(D167,概要と通り!$G$24:$G$59,概要と通り!$J$24:$J$59),LOOKUP(D167,概要と通り!$G$63:$G$118,概要と通り!$J$63:$J$118)))</f>
        <v/>
      </c>
      <c r="O167" s="13" t="str">
        <f t="shared" si="201"/>
        <v/>
      </c>
      <c r="P167" s="13" t="str">
        <f t="shared" si="202"/>
        <v/>
      </c>
      <c r="R167" s="71"/>
      <c r="S167" s="71"/>
      <c r="T167" s="91"/>
      <c r="U167" s="151"/>
      <c r="V167" s="64" t="str">
        <f>IF(U167="","",IF(U167&lt;=135,LOOKUP(U167,概要と通り!$A$24:$A$59,概要と通り!$B$24:$B$59),LOOKUP(U167,概要と通り!$A$63:$A$118,概要と通り!$B$63:$B$118)))</f>
        <v/>
      </c>
      <c r="W167" s="151"/>
      <c r="X167" s="152"/>
      <c r="Y167" s="64" t="str">
        <f t="shared" si="203"/>
        <v/>
      </c>
      <c r="Z167" s="153"/>
      <c r="AA167" s="64" t="str">
        <f t="shared" si="204"/>
        <v/>
      </c>
      <c r="AB167" s="155"/>
      <c r="AC167" s="63" t="str">
        <f t="shared" si="205"/>
        <v/>
      </c>
      <c r="AD167" s="80" t="str">
        <f t="shared" si="197"/>
        <v/>
      </c>
      <c r="AE167" s="13" t="str">
        <f>IF(AD167="","",IF(U167&lt;=135,LOOKUP(U167,概要と通り!$A$24:$A$59,概要と通り!$D$24:$D$59),LOOKUP(U167,概要と通り!$A$63:$A$118,概要と通り!$D$63:$D$118)))</f>
        <v/>
      </c>
      <c r="AF167" s="13" t="str">
        <f t="shared" si="206"/>
        <v/>
      </c>
      <c r="AG167" s="13" t="str">
        <f t="shared" si="171"/>
        <v/>
      </c>
    </row>
    <row r="168" spans="1:33" ht="12" customHeight="1">
      <c r="A168" s="71"/>
      <c r="B168" s="71"/>
      <c r="C168" s="91"/>
      <c r="D168" s="151"/>
      <c r="E168" s="64" t="str">
        <f>IF(D168="","",IF(D168&lt;=35,LOOKUP(D168,概要と通り!$G$24:$G$59,概要と通り!$H$24:$H$59),LOOKUP(D168,概要と通り!$G$63:$G$118,概要と通り!$H$63:$H$118)))</f>
        <v/>
      </c>
      <c r="F168" s="151"/>
      <c r="G168" s="152"/>
      <c r="H168" s="64" t="str">
        <f t="shared" si="198"/>
        <v/>
      </c>
      <c r="I168" s="153"/>
      <c r="J168" s="64" t="str">
        <f t="shared" si="199"/>
        <v/>
      </c>
      <c r="K168" s="154"/>
      <c r="L168" s="64" t="str">
        <f t="shared" si="200"/>
        <v/>
      </c>
      <c r="M168" s="80" t="str">
        <f t="shared" si="196"/>
        <v/>
      </c>
      <c r="N168" s="13" t="str">
        <f>IF(M168="","",IF(M168&lt;=35,LOOKUP(D168,概要と通り!$G$24:$G$59,概要と通り!$J$24:$J$59),LOOKUP(D168,概要と通り!$G$63:$G$118,概要と通り!$J$63:$J$118)))</f>
        <v/>
      </c>
      <c r="O168" s="13" t="str">
        <f t="shared" si="201"/>
        <v/>
      </c>
      <c r="P168" s="13" t="str">
        <f t="shared" si="202"/>
        <v/>
      </c>
      <c r="R168" s="71"/>
      <c r="S168" s="71"/>
      <c r="T168" s="91"/>
      <c r="U168" s="151"/>
      <c r="V168" s="64" t="str">
        <f>IF(U168="","",IF(U168&lt;=135,LOOKUP(U168,概要と通り!$A$24:$A$59,概要と通り!$B$24:$B$59),LOOKUP(U168,概要と通り!$A$63:$A$118,概要と通り!$B$63:$B$118)))</f>
        <v/>
      </c>
      <c r="W168" s="151"/>
      <c r="X168" s="152"/>
      <c r="Y168" s="64" t="str">
        <f t="shared" si="203"/>
        <v/>
      </c>
      <c r="Z168" s="153"/>
      <c r="AA168" s="64" t="str">
        <f t="shared" si="204"/>
        <v/>
      </c>
      <c r="AB168" s="155"/>
      <c r="AC168" s="63" t="str">
        <f t="shared" si="205"/>
        <v/>
      </c>
      <c r="AD168" s="80" t="str">
        <f t="shared" si="197"/>
        <v/>
      </c>
      <c r="AE168" s="13" t="str">
        <f>IF(AD168="","",IF(U168&lt;=135,LOOKUP(U168,概要と通り!$A$24:$A$59,概要と通り!$D$24:$D$59),LOOKUP(U168,概要と通り!$A$63:$A$118,概要と通り!$D$63:$D$118)))</f>
        <v/>
      </c>
      <c r="AF168" s="13" t="str">
        <f t="shared" si="206"/>
        <v/>
      </c>
      <c r="AG168" s="13" t="str">
        <f t="shared" ref="AG168:AG180" si="207">IF(AD168="","",AD168*(AE168-$AG$191)^2)</f>
        <v/>
      </c>
    </row>
    <row r="169" spans="1:33" ht="12" customHeight="1">
      <c r="A169" s="71"/>
      <c r="B169" s="71"/>
      <c r="C169" s="91"/>
      <c r="D169" s="151"/>
      <c r="E169" s="64" t="str">
        <f>IF(D169="","",IF(D169&lt;=35,LOOKUP(D169,概要と通り!$G$24:$G$59,概要と通り!$H$24:$H$59),LOOKUP(D169,概要と通り!$G$63:$G$118,概要と通り!$H$63:$H$118)))</f>
        <v/>
      </c>
      <c r="F169" s="151"/>
      <c r="G169" s="152"/>
      <c r="H169" s="64" t="str">
        <f t="shared" si="198"/>
        <v/>
      </c>
      <c r="I169" s="153"/>
      <c r="J169" s="64" t="str">
        <f t="shared" si="199"/>
        <v/>
      </c>
      <c r="K169" s="154"/>
      <c r="L169" s="64" t="str">
        <f t="shared" si="200"/>
        <v/>
      </c>
      <c r="M169" s="80" t="str">
        <f t="shared" si="196"/>
        <v/>
      </c>
      <c r="N169" s="13" t="str">
        <f>IF(M169="","",IF(M169&lt;=35,LOOKUP(D169,概要と通り!$G$24:$G$59,概要と通り!$J$24:$J$59),LOOKUP(D169,概要と通り!$G$63:$G$118,概要と通り!$J$63:$J$118)))</f>
        <v/>
      </c>
      <c r="O169" s="13" t="str">
        <f t="shared" si="201"/>
        <v/>
      </c>
      <c r="P169" s="13" t="str">
        <f t="shared" si="202"/>
        <v/>
      </c>
      <c r="R169" s="71"/>
      <c r="S169" s="71"/>
      <c r="T169" s="91"/>
      <c r="U169" s="151"/>
      <c r="V169" s="64" t="str">
        <f>IF(U169="","",IF(U169&lt;=135,LOOKUP(U169,概要と通り!$A$24:$A$59,概要と通り!$B$24:$B$59),LOOKUP(U169,概要と通り!$A$63:$A$118,概要と通り!$B$63:$B$118)))</f>
        <v/>
      </c>
      <c r="W169" s="151"/>
      <c r="X169" s="152"/>
      <c r="Y169" s="64" t="str">
        <f t="shared" si="203"/>
        <v/>
      </c>
      <c r="Z169" s="153"/>
      <c r="AA169" s="64" t="str">
        <f t="shared" si="204"/>
        <v/>
      </c>
      <c r="AB169" s="155"/>
      <c r="AC169" s="63" t="str">
        <f t="shared" si="205"/>
        <v/>
      </c>
      <c r="AD169" s="80" t="str">
        <f t="shared" si="197"/>
        <v/>
      </c>
      <c r="AE169" s="13" t="str">
        <f>IF(AD169="","",IF(U169&lt;=135,LOOKUP(U169,概要と通り!$A$24:$A$59,概要と通り!$D$24:$D$59),LOOKUP(U169,概要と通り!$A$63:$A$118,概要と通り!$D$63:$D$118)))</f>
        <v/>
      </c>
      <c r="AF169" s="13" t="str">
        <f t="shared" si="206"/>
        <v/>
      </c>
      <c r="AG169" s="13" t="str">
        <f t="shared" si="207"/>
        <v/>
      </c>
    </row>
    <row r="170" spans="1:33" ht="12" customHeight="1">
      <c r="A170" s="71"/>
      <c r="B170" s="71"/>
      <c r="C170" s="91"/>
      <c r="D170" s="151"/>
      <c r="E170" s="64" t="str">
        <f>IF(D170="","",IF(D170&lt;=35,LOOKUP(D170,概要と通り!$G$24:$G$59,概要と通り!$H$24:$H$59),LOOKUP(D170,概要と通り!$G$63:$G$118,概要と通り!$H$63:$H$118)))</f>
        <v/>
      </c>
      <c r="F170" s="151"/>
      <c r="G170" s="152"/>
      <c r="H170" s="64" t="str">
        <f t="shared" si="198"/>
        <v/>
      </c>
      <c r="I170" s="153"/>
      <c r="J170" s="64" t="str">
        <f t="shared" si="199"/>
        <v/>
      </c>
      <c r="K170" s="154"/>
      <c r="L170" s="64" t="str">
        <f t="shared" si="200"/>
        <v/>
      </c>
      <c r="M170" s="80" t="str">
        <f t="shared" si="196"/>
        <v/>
      </c>
      <c r="N170" s="13" t="str">
        <f>IF(M170="","",IF(M170&lt;=35,LOOKUP(D170,概要と通り!$G$24:$G$59,概要と通り!$J$24:$J$59),LOOKUP(D170,概要と通り!$G$63:$G$118,概要と通り!$J$63:$J$118)))</f>
        <v/>
      </c>
      <c r="O170" s="13" t="str">
        <f t="shared" si="201"/>
        <v/>
      </c>
      <c r="P170" s="13" t="str">
        <f t="shared" si="202"/>
        <v/>
      </c>
      <c r="R170" s="71"/>
      <c r="S170" s="71"/>
      <c r="T170" s="91"/>
      <c r="U170" s="151"/>
      <c r="V170" s="64" t="str">
        <f>IF(U170="","",IF(U170&lt;=135,LOOKUP(U170,概要と通り!$A$24:$A$59,概要と通り!$B$24:$B$59),LOOKUP(U170,概要と通り!$A$63:$A$118,概要と通り!$B$63:$B$118)))</f>
        <v/>
      </c>
      <c r="W170" s="151"/>
      <c r="X170" s="152"/>
      <c r="Y170" s="64" t="str">
        <f t="shared" si="203"/>
        <v/>
      </c>
      <c r="Z170" s="153"/>
      <c r="AA170" s="64" t="str">
        <f t="shared" si="204"/>
        <v/>
      </c>
      <c r="AB170" s="155"/>
      <c r="AC170" s="63" t="str">
        <f t="shared" si="205"/>
        <v/>
      </c>
      <c r="AD170" s="80" t="str">
        <f t="shared" si="197"/>
        <v/>
      </c>
      <c r="AE170" s="13" t="str">
        <f>IF(AD170="","",IF(U170&lt;=135,LOOKUP(U170,概要と通り!$A$24:$A$59,概要と通り!$D$24:$D$59),LOOKUP(U170,概要と通り!$A$63:$A$118,概要と通り!$D$63:$D$118)))</f>
        <v/>
      </c>
      <c r="AF170" s="13" t="str">
        <f t="shared" si="206"/>
        <v/>
      </c>
      <c r="AG170" s="13" t="str">
        <f t="shared" si="207"/>
        <v/>
      </c>
    </row>
    <row r="171" spans="1:33" ht="12" customHeight="1">
      <c r="A171" s="71"/>
      <c r="B171" s="71"/>
      <c r="C171" s="91"/>
      <c r="D171" s="151"/>
      <c r="E171" s="64" t="str">
        <f>IF(D171="","",IF(D171&lt;=35,LOOKUP(D171,概要と通り!$G$24:$G$59,概要と通り!$H$24:$H$59),LOOKUP(D171,概要と通り!$G$63:$G$118,概要と通り!$H$63:$H$118)))</f>
        <v/>
      </c>
      <c r="F171" s="151"/>
      <c r="G171" s="152"/>
      <c r="H171" s="64" t="str">
        <f t="shared" si="198"/>
        <v/>
      </c>
      <c r="I171" s="153"/>
      <c r="J171" s="64" t="str">
        <f t="shared" si="199"/>
        <v/>
      </c>
      <c r="K171" s="154"/>
      <c r="L171" s="64" t="str">
        <f t="shared" si="200"/>
        <v/>
      </c>
      <c r="M171" s="80" t="str">
        <f t="shared" si="196"/>
        <v/>
      </c>
      <c r="N171" s="13" t="str">
        <f>IF(M171="","",IF(M171&lt;=35,LOOKUP(D171,概要と通り!$G$24:$G$59,概要と通り!$J$24:$J$59),LOOKUP(D171,概要と通り!$G$63:$G$118,概要と通り!$J$63:$J$118)))</f>
        <v/>
      </c>
      <c r="O171" s="13" t="str">
        <f t="shared" si="201"/>
        <v/>
      </c>
      <c r="P171" s="13" t="str">
        <f t="shared" si="202"/>
        <v/>
      </c>
      <c r="R171" s="71"/>
      <c r="S171" s="71"/>
      <c r="T171" s="91"/>
      <c r="U171" s="151"/>
      <c r="V171" s="64" t="str">
        <f>IF(U171="","",IF(U171&lt;=135,LOOKUP(U171,概要と通り!$A$24:$A$59,概要と通り!$B$24:$B$59),LOOKUP(U171,概要と通り!$A$63:$A$118,概要と通り!$B$63:$B$118)))</f>
        <v/>
      </c>
      <c r="W171" s="151"/>
      <c r="X171" s="152"/>
      <c r="Y171" s="64" t="str">
        <f t="shared" si="203"/>
        <v/>
      </c>
      <c r="Z171" s="153"/>
      <c r="AA171" s="64" t="str">
        <f t="shared" si="204"/>
        <v/>
      </c>
      <c r="AB171" s="155"/>
      <c r="AC171" s="63" t="str">
        <f t="shared" si="205"/>
        <v/>
      </c>
      <c r="AD171" s="80" t="str">
        <f t="shared" si="197"/>
        <v/>
      </c>
      <c r="AE171" s="13" t="str">
        <f>IF(AD171="","",IF(U171&lt;=135,LOOKUP(U171,概要と通り!$A$24:$A$59,概要と通り!$D$24:$D$59),LOOKUP(U171,概要と通り!$A$63:$A$118,概要と通り!$D$63:$D$118)))</f>
        <v/>
      </c>
      <c r="AF171" s="13" t="str">
        <f t="shared" si="206"/>
        <v/>
      </c>
      <c r="AG171" s="13" t="str">
        <f t="shared" si="207"/>
        <v/>
      </c>
    </row>
    <row r="172" spans="1:33" ht="12" customHeight="1">
      <c r="A172" s="71"/>
      <c r="B172" s="71"/>
      <c r="C172" s="91"/>
      <c r="D172" s="151"/>
      <c r="E172" s="64" t="str">
        <f>IF(D172="","",IF(D172&lt;=35,LOOKUP(D172,概要と通り!$G$24:$G$59,概要と通り!$H$24:$H$59),LOOKUP(D172,概要と通り!$G$63:$G$118,概要と通り!$H$63:$H$118)))</f>
        <v/>
      </c>
      <c r="F172" s="151"/>
      <c r="G172" s="152"/>
      <c r="H172" s="64" t="str">
        <f>IF(D172="","","×")</f>
        <v/>
      </c>
      <c r="I172" s="153"/>
      <c r="J172" s="64" t="str">
        <f>IF(D172="","","×")</f>
        <v/>
      </c>
      <c r="K172" s="154"/>
      <c r="L172" s="64" t="str">
        <f>IF(D172="","","=")</f>
        <v/>
      </c>
      <c r="M172" s="80" t="str">
        <f t="shared" si="196"/>
        <v/>
      </c>
      <c r="N172" s="13" t="str">
        <f>IF(M172="","",IF(M172&lt;=35,LOOKUP(D172,概要と通り!$G$24:$G$59,概要と通り!$J$24:$J$59),LOOKUP(D172,概要と通り!$G$63:$G$118,概要と通り!$J$63:$J$118)))</f>
        <v/>
      </c>
      <c r="O172" s="13" t="str">
        <f>IF(M172="","",M172*N172)</f>
        <v/>
      </c>
      <c r="P172" s="13" t="str">
        <f t="shared" si="202"/>
        <v/>
      </c>
      <c r="R172" s="71"/>
      <c r="S172" s="71"/>
      <c r="T172" s="91"/>
      <c r="U172" s="151"/>
      <c r="V172" s="64" t="str">
        <f>IF(U172="","",IF(U172&lt;=135,LOOKUP(U172,概要と通り!$A$24:$A$59,概要と通り!$B$24:$B$59),LOOKUP(U172,概要と通り!$A$63:$A$118,概要と通り!$B$63:$B$118)))</f>
        <v/>
      </c>
      <c r="W172" s="151"/>
      <c r="X172" s="152"/>
      <c r="Y172" s="64" t="str">
        <f>IF(U172="","","×")</f>
        <v/>
      </c>
      <c r="Z172" s="153"/>
      <c r="AA172" s="64" t="str">
        <f>IF(U172="","","×")</f>
        <v/>
      </c>
      <c r="AB172" s="155"/>
      <c r="AC172" s="63" t="str">
        <f>IF(U172="","","=")</f>
        <v/>
      </c>
      <c r="AD172" s="80" t="str">
        <f t="shared" si="197"/>
        <v/>
      </c>
      <c r="AE172" s="13" t="str">
        <f>IF(AD172="","",IF(U172&lt;=135,LOOKUP(U172,概要と通り!$A$24:$A$59,概要と通り!$D$24:$D$59),LOOKUP(U172,概要と通り!$A$63:$A$118,概要と通り!$D$63:$D$118)))</f>
        <v/>
      </c>
      <c r="AF172" s="13" t="str">
        <f>IF(AD172="","",AD172*AE172)</f>
        <v/>
      </c>
      <c r="AG172" s="13" t="str">
        <f t="shared" si="207"/>
        <v/>
      </c>
    </row>
    <row r="173" spans="1:33" ht="12" customHeight="1">
      <c r="A173" s="71"/>
      <c r="B173" s="71"/>
      <c r="C173" s="91"/>
      <c r="D173" s="151"/>
      <c r="E173" s="64" t="str">
        <f>IF(D173="","",IF(D173&lt;=35,LOOKUP(D173,概要と通り!$G$24:$G$59,概要と通り!$H$24:$H$59),LOOKUP(D173,概要と通り!$G$63:$G$118,概要と通り!$H$63:$H$118)))</f>
        <v/>
      </c>
      <c r="F173" s="151"/>
      <c r="G173" s="152"/>
      <c r="H173" s="64" t="str">
        <f t="shared" ref="H173:H178" si="208">IF(D173="","","×")</f>
        <v/>
      </c>
      <c r="I173" s="153"/>
      <c r="J173" s="64" t="str">
        <f t="shared" ref="J173:J178" si="209">IF(D173="","","×")</f>
        <v/>
      </c>
      <c r="K173" s="154"/>
      <c r="L173" s="64" t="str">
        <f t="shared" ref="L173:L178" si="210">IF(D173="","","=")</f>
        <v/>
      </c>
      <c r="M173" s="80" t="str">
        <f t="shared" si="196"/>
        <v/>
      </c>
      <c r="N173" s="13" t="str">
        <f>IF(M173="","",IF(M173&lt;=35,LOOKUP(D173,概要と通り!$G$24:$G$59,概要と通り!$J$24:$J$59),LOOKUP(D173,概要と通り!$G$63:$G$118,概要と通り!$J$63:$J$118)))</f>
        <v/>
      </c>
      <c r="O173" s="13" t="str">
        <f t="shared" ref="O173:O178" si="211">IF(M173="","",M173*N173)</f>
        <v/>
      </c>
      <c r="P173" s="13" t="str">
        <f t="shared" si="202"/>
        <v/>
      </c>
      <c r="R173" s="71"/>
      <c r="S173" s="71"/>
      <c r="T173" s="91"/>
      <c r="U173" s="151"/>
      <c r="V173" s="64" t="str">
        <f>IF(U173="","",IF(U173&lt;=135,LOOKUP(U173,概要と通り!$A$24:$A$59,概要と通り!$B$24:$B$59),LOOKUP(U173,概要と通り!$A$63:$A$118,概要と通り!$B$63:$B$118)))</f>
        <v/>
      </c>
      <c r="W173" s="151"/>
      <c r="X173" s="152"/>
      <c r="Y173" s="64" t="str">
        <f t="shared" ref="Y173:Y178" si="212">IF(U173="","","×")</f>
        <v/>
      </c>
      <c r="Z173" s="153"/>
      <c r="AA173" s="64" t="str">
        <f t="shared" ref="AA173:AA178" si="213">IF(U173="","","×")</f>
        <v/>
      </c>
      <c r="AB173" s="155"/>
      <c r="AC173" s="63" t="str">
        <f t="shared" ref="AC173:AC178" si="214">IF(U173="","","=")</f>
        <v/>
      </c>
      <c r="AD173" s="80" t="str">
        <f t="shared" si="197"/>
        <v/>
      </c>
      <c r="AE173" s="13" t="str">
        <f>IF(AD173="","",IF(U173&lt;=135,LOOKUP(U173,概要と通り!$A$24:$A$59,概要と通り!$D$24:$D$59),LOOKUP(U173,概要と通り!$A$63:$A$118,概要と通り!$D$63:$D$118)))</f>
        <v/>
      </c>
      <c r="AF173" s="13" t="str">
        <f t="shared" ref="AF173:AF178" si="215">IF(AD173="","",AD173*AE173)</f>
        <v/>
      </c>
      <c r="AG173" s="13" t="str">
        <f t="shared" si="207"/>
        <v/>
      </c>
    </row>
    <row r="174" spans="1:33" ht="12" customHeight="1">
      <c r="A174" s="71"/>
      <c r="B174" s="71"/>
      <c r="C174" s="91"/>
      <c r="D174" s="151"/>
      <c r="E174" s="64" t="str">
        <f>IF(D174="","",IF(D174&lt;=35,LOOKUP(D174,概要と通り!$G$24:$G$59,概要と通り!$H$24:$H$59),LOOKUP(D174,概要と通り!$G$63:$G$118,概要と通り!$H$63:$H$118)))</f>
        <v/>
      </c>
      <c r="F174" s="151"/>
      <c r="G174" s="152"/>
      <c r="H174" s="64" t="str">
        <f t="shared" si="208"/>
        <v/>
      </c>
      <c r="I174" s="153"/>
      <c r="J174" s="64" t="str">
        <f t="shared" si="209"/>
        <v/>
      </c>
      <c r="K174" s="154"/>
      <c r="L174" s="64" t="str">
        <f t="shared" si="210"/>
        <v/>
      </c>
      <c r="M174" s="80" t="str">
        <f t="shared" si="196"/>
        <v/>
      </c>
      <c r="N174" s="13" t="str">
        <f>IF(M174="","",IF(M174&lt;=35,LOOKUP(D174,概要と通り!$G$24:$G$59,概要と通り!$J$24:$J$59),LOOKUP(D174,概要と通り!$G$63:$G$118,概要と通り!$J$63:$J$118)))</f>
        <v/>
      </c>
      <c r="O174" s="13" t="str">
        <f t="shared" si="211"/>
        <v/>
      </c>
      <c r="P174" s="13" t="str">
        <f t="shared" si="202"/>
        <v/>
      </c>
      <c r="R174" s="71"/>
      <c r="S174" s="71"/>
      <c r="T174" s="91"/>
      <c r="U174" s="151"/>
      <c r="V174" s="64" t="str">
        <f>IF(U174="","",IF(U174&lt;=135,LOOKUP(U174,概要と通り!$A$24:$A$59,概要と通り!$B$24:$B$59),LOOKUP(U174,概要と通り!$A$63:$A$118,概要と通り!$B$63:$B$118)))</f>
        <v/>
      </c>
      <c r="W174" s="151"/>
      <c r="X174" s="152"/>
      <c r="Y174" s="64" t="str">
        <f t="shared" si="212"/>
        <v/>
      </c>
      <c r="Z174" s="153"/>
      <c r="AA174" s="64" t="str">
        <f t="shared" si="213"/>
        <v/>
      </c>
      <c r="AB174" s="155"/>
      <c r="AC174" s="63" t="str">
        <f t="shared" si="214"/>
        <v/>
      </c>
      <c r="AD174" s="80" t="str">
        <f t="shared" si="197"/>
        <v/>
      </c>
      <c r="AE174" s="13" t="str">
        <f>IF(AD174="","",IF(U174&lt;=135,LOOKUP(U174,概要と通り!$A$24:$A$59,概要と通り!$D$24:$D$59),LOOKUP(U174,概要と通り!$A$63:$A$118,概要と通り!$D$63:$D$118)))</f>
        <v/>
      </c>
      <c r="AF174" s="13" t="str">
        <f t="shared" si="215"/>
        <v/>
      </c>
      <c r="AG174" s="13" t="str">
        <f t="shared" si="207"/>
        <v/>
      </c>
    </row>
    <row r="175" spans="1:33" ht="12" customHeight="1">
      <c r="A175" s="71"/>
      <c r="B175" s="71"/>
      <c r="C175" s="91"/>
      <c r="D175" s="151"/>
      <c r="E175" s="64" t="str">
        <f>IF(D175="","",IF(D175&lt;=35,LOOKUP(D175,概要と通り!$G$24:$G$59,概要と通り!$H$24:$H$59),LOOKUP(D175,概要と通り!$G$63:$G$118,概要と通り!$H$63:$H$118)))</f>
        <v/>
      </c>
      <c r="F175" s="151"/>
      <c r="G175" s="152"/>
      <c r="H175" s="64" t="str">
        <f t="shared" si="208"/>
        <v/>
      </c>
      <c r="I175" s="153"/>
      <c r="J175" s="64" t="str">
        <f t="shared" si="209"/>
        <v/>
      </c>
      <c r="K175" s="154"/>
      <c r="L175" s="64" t="str">
        <f t="shared" si="210"/>
        <v/>
      </c>
      <c r="M175" s="80" t="str">
        <f t="shared" si="196"/>
        <v/>
      </c>
      <c r="N175" s="13" t="str">
        <f>IF(M175="","",IF(M175&lt;=35,LOOKUP(D175,概要と通り!$G$24:$G$59,概要と通り!$J$24:$J$59),LOOKUP(D175,概要と通り!$G$63:$G$118,概要と通り!$J$63:$J$118)))</f>
        <v/>
      </c>
      <c r="O175" s="13" t="str">
        <f t="shared" si="211"/>
        <v/>
      </c>
      <c r="P175" s="13" t="str">
        <f t="shared" si="202"/>
        <v/>
      </c>
      <c r="R175" s="71"/>
      <c r="S175" s="71"/>
      <c r="T175" s="91"/>
      <c r="U175" s="151"/>
      <c r="V175" s="64" t="str">
        <f>IF(U175="","",IF(U175&lt;=135,LOOKUP(U175,概要と通り!$A$24:$A$59,概要と通り!$B$24:$B$59),LOOKUP(U175,概要と通り!$A$63:$A$118,概要と通り!$B$63:$B$118)))</f>
        <v/>
      </c>
      <c r="W175" s="151"/>
      <c r="X175" s="152"/>
      <c r="Y175" s="64" t="str">
        <f t="shared" si="212"/>
        <v/>
      </c>
      <c r="Z175" s="153"/>
      <c r="AA175" s="64" t="str">
        <f t="shared" si="213"/>
        <v/>
      </c>
      <c r="AB175" s="155"/>
      <c r="AC175" s="63" t="str">
        <f t="shared" si="214"/>
        <v/>
      </c>
      <c r="AD175" s="80" t="str">
        <f t="shared" si="197"/>
        <v/>
      </c>
      <c r="AE175" s="13" t="str">
        <f>IF(AD175="","",IF(U175&lt;=135,LOOKUP(U175,概要と通り!$A$24:$A$59,概要と通り!$D$24:$D$59),LOOKUP(U175,概要と通り!$A$63:$A$118,概要と通り!$D$63:$D$118)))</f>
        <v/>
      </c>
      <c r="AF175" s="13" t="str">
        <f t="shared" si="215"/>
        <v/>
      </c>
      <c r="AG175" s="13" t="str">
        <f t="shared" si="207"/>
        <v/>
      </c>
    </row>
    <row r="176" spans="1:33" ht="12" customHeight="1">
      <c r="A176" s="71"/>
      <c r="B176" s="71"/>
      <c r="C176" s="91"/>
      <c r="D176" s="151"/>
      <c r="E176" s="64" t="str">
        <f>IF(D176="","",IF(D176&lt;=35,LOOKUP(D176,概要と通り!$G$24:$G$59,概要と通り!$H$24:$H$59),LOOKUP(D176,概要と通り!$G$63:$G$118,概要と通り!$H$63:$H$118)))</f>
        <v/>
      </c>
      <c r="F176" s="151"/>
      <c r="G176" s="152"/>
      <c r="H176" s="64" t="str">
        <f t="shared" si="208"/>
        <v/>
      </c>
      <c r="I176" s="153"/>
      <c r="J176" s="64" t="str">
        <f t="shared" si="209"/>
        <v/>
      </c>
      <c r="K176" s="154"/>
      <c r="L176" s="64" t="str">
        <f t="shared" si="210"/>
        <v/>
      </c>
      <c r="M176" s="80" t="str">
        <f t="shared" si="196"/>
        <v/>
      </c>
      <c r="N176" s="13" t="str">
        <f>IF(M176="","",IF(M176&lt;=35,LOOKUP(D176,概要と通り!$G$24:$G$59,概要と通り!$J$24:$J$59),LOOKUP(D176,概要と通り!$G$63:$G$118,概要と通り!$J$63:$J$118)))</f>
        <v/>
      </c>
      <c r="O176" s="13" t="str">
        <f t="shared" si="211"/>
        <v/>
      </c>
      <c r="P176" s="13" t="str">
        <f t="shared" si="202"/>
        <v/>
      </c>
      <c r="R176" s="71"/>
      <c r="S176" s="71"/>
      <c r="T176" s="91"/>
      <c r="U176" s="151"/>
      <c r="V176" s="64" t="str">
        <f>IF(U176="","",IF(U176&lt;=135,LOOKUP(U176,概要と通り!$A$24:$A$59,概要と通り!$B$24:$B$59),LOOKUP(U176,概要と通り!$A$63:$A$118,概要と通り!$B$63:$B$118)))</f>
        <v/>
      </c>
      <c r="W176" s="151"/>
      <c r="X176" s="152"/>
      <c r="Y176" s="64" t="str">
        <f t="shared" si="212"/>
        <v/>
      </c>
      <c r="Z176" s="153"/>
      <c r="AA176" s="64" t="str">
        <f t="shared" si="213"/>
        <v/>
      </c>
      <c r="AB176" s="155"/>
      <c r="AC176" s="63" t="str">
        <f t="shared" si="214"/>
        <v/>
      </c>
      <c r="AD176" s="80" t="str">
        <f t="shared" si="197"/>
        <v/>
      </c>
      <c r="AE176" s="13" t="str">
        <f>IF(AD176="","",IF(U176&lt;=135,LOOKUP(U176,概要と通り!$A$24:$A$59,概要と通り!$D$24:$D$59),LOOKUP(U176,概要と通り!$A$63:$A$118,概要と通り!$D$63:$D$118)))</f>
        <v/>
      </c>
      <c r="AF176" s="13" t="str">
        <f t="shared" si="215"/>
        <v/>
      </c>
      <c r="AG176" s="13" t="str">
        <f t="shared" si="207"/>
        <v/>
      </c>
    </row>
    <row r="177" spans="1:33" ht="12" customHeight="1">
      <c r="A177" s="71"/>
      <c r="B177" s="71"/>
      <c r="C177" s="91"/>
      <c r="D177" s="151"/>
      <c r="E177" s="64" t="str">
        <f>IF(D177="","",IF(D177&lt;=35,LOOKUP(D177,概要と通り!$G$24:$G$59,概要と通り!$H$24:$H$59),LOOKUP(D177,概要と通り!$G$63:$G$118,概要と通り!$H$63:$H$118)))</f>
        <v/>
      </c>
      <c r="F177" s="151"/>
      <c r="G177" s="152"/>
      <c r="H177" s="64" t="str">
        <f t="shared" si="208"/>
        <v/>
      </c>
      <c r="I177" s="153"/>
      <c r="J177" s="64" t="str">
        <f t="shared" si="209"/>
        <v/>
      </c>
      <c r="K177" s="154"/>
      <c r="L177" s="64" t="str">
        <f t="shared" si="210"/>
        <v/>
      </c>
      <c r="M177" s="80" t="str">
        <f t="shared" si="196"/>
        <v/>
      </c>
      <c r="N177" s="13" t="str">
        <f>IF(M177="","",IF(M177&lt;=35,LOOKUP(D177,概要と通り!$G$24:$G$59,概要と通り!$J$24:$J$59),LOOKUP(D177,概要と通り!$G$63:$G$118,概要と通り!$J$63:$J$118)))</f>
        <v/>
      </c>
      <c r="O177" s="13" t="str">
        <f t="shared" si="211"/>
        <v/>
      </c>
      <c r="P177" s="13" t="str">
        <f t="shared" si="202"/>
        <v/>
      </c>
      <c r="R177" s="71"/>
      <c r="S177" s="71"/>
      <c r="T177" s="91"/>
      <c r="U177" s="151"/>
      <c r="V177" s="64" t="str">
        <f>IF(U177="","",IF(U177&lt;=135,LOOKUP(U177,概要と通り!$A$24:$A$59,概要と通り!$B$24:$B$59),LOOKUP(U177,概要と通り!$A$63:$A$118,概要と通り!$B$63:$B$118)))</f>
        <v/>
      </c>
      <c r="W177" s="151"/>
      <c r="X177" s="152"/>
      <c r="Y177" s="64" t="str">
        <f t="shared" si="212"/>
        <v/>
      </c>
      <c r="Z177" s="153"/>
      <c r="AA177" s="64" t="str">
        <f t="shared" si="213"/>
        <v/>
      </c>
      <c r="AB177" s="155"/>
      <c r="AC177" s="63" t="str">
        <f t="shared" si="214"/>
        <v/>
      </c>
      <c r="AD177" s="80" t="str">
        <f t="shared" si="197"/>
        <v/>
      </c>
      <c r="AE177" s="13" t="str">
        <f>IF(AD177="","",IF(U177&lt;=135,LOOKUP(U177,概要と通り!$A$24:$A$59,概要と通り!$D$24:$D$59),LOOKUP(U177,概要と通り!$A$63:$A$118,概要と通り!$D$63:$D$118)))</f>
        <v/>
      </c>
      <c r="AF177" s="13" t="str">
        <f t="shared" si="215"/>
        <v/>
      </c>
      <c r="AG177" s="13" t="str">
        <f t="shared" si="207"/>
        <v/>
      </c>
    </row>
    <row r="178" spans="1:33" ht="12" customHeight="1">
      <c r="A178" s="71"/>
      <c r="B178" s="71"/>
      <c r="C178" s="91"/>
      <c r="D178" s="151"/>
      <c r="E178" s="64" t="str">
        <f>IF(D178="","",IF(D178&lt;=35,LOOKUP(D178,概要と通り!$G$24:$G$59,概要と通り!$H$24:$H$59),LOOKUP(D178,概要と通り!$G$63:$G$118,概要と通り!$H$63:$H$118)))</f>
        <v/>
      </c>
      <c r="F178" s="151"/>
      <c r="G178" s="152"/>
      <c r="H178" s="64" t="str">
        <f t="shared" si="208"/>
        <v/>
      </c>
      <c r="I178" s="153"/>
      <c r="J178" s="64" t="str">
        <f t="shared" si="209"/>
        <v/>
      </c>
      <c r="K178" s="154"/>
      <c r="L178" s="64" t="str">
        <f t="shared" si="210"/>
        <v/>
      </c>
      <c r="M178" s="80" t="str">
        <f t="shared" si="196"/>
        <v/>
      </c>
      <c r="N178" s="13" t="str">
        <f>IF(M178="","",IF(M178&lt;=35,LOOKUP(D178,概要と通り!$G$24:$G$59,概要と通り!$J$24:$J$59),LOOKUP(D178,概要と通り!$G$63:$G$118,概要と通り!$J$63:$J$118)))</f>
        <v/>
      </c>
      <c r="O178" s="13" t="str">
        <f t="shared" si="211"/>
        <v/>
      </c>
      <c r="P178" s="13" t="str">
        <f t="shared" si="202"/>
        <v/>
      </c>
      <c r="R178" s="71"/>
      <c r="S178" s="71"/>
      <c r="T178" s="91"/>
      <c r="U178" s="151"/>
      <c r="V178" s="64" t="str">
        <f>IF(U178="","",IF(U178&lt;=135,LOOKUP(U178,概要と通り!$A$24:$A$59,概要と通り!$B$24:$B$59),LOOKUP(U178,概要と通り!$A$63:$A$118,概要と通り!$B$63:$B$118)))</f>
        <v/>
      </c>
      <c r="W178" s="151"/>
      <c r="X178" s="152"/>
      <c r="Y178" s="64" t="str">
        <f t="shared" si="212"/>
        <v/>
      </c>
      <c r="Z178" s="153"/>
      <c r="AA178" s="64" t="str">
        <f t="shared" si="213"/>
        <v/>
      </c>
      <c r="AB178" s="155"/>
      <c r="AC178" s="63" t="str">
        <f t="shared" si="214"/>
        <v/>
      </c>
      <c r="AD178" s="80" t="str">
        <f t="shared" si="197"/>
        <v/>
      </c>
      <c r="AE178" s="13" t="str">
        <f>IF(AD178="","",IF(U178&lt;=135,LOOKUP(U178,概要と通り!$A$24:$A$59,概要と通り!$D$24:$D$59),LOOKUP(U178,概要と通り!$A$63:$A$118,概要と通り!$D$63:$D$118)))</f>
        <v/>
      </c>
      <c r="AF178" s="13" t="str">
        <f t="shared" si="215"/>
        <v/>
      </c>
      <c r="AG178" s="13" t="str">
        <f t="shared" si="207"/>
        <v/>
      </c>
    </row>
    <row r="179" spans="1:33" ht="12" customHeight="1">
      <c r="A179" s="71"/>
      <c r="B179" s="71"/>
      <c r="C179" s="91"/>
      <c r="D179" s="151"/>
      <c r="E179" s="64" t="str">
        <f>IF(D179="","",IF(D179&lt;=35,LOOKUP(D179,概要と通り!$G$24:$G$59,概要と通り!$H$24:$H$59),LOOKUP(D179,概要と通り!$G$63:$G$118,概要と通り!$H$63:$H$118)))</f>
        <v/>
      </c>
      <c r="F179" s="151"/>
      <c r="G179" s="152"/>
      <c r="H179" s="64" t="str">
        <f t="shared" ref="H179" si="216">IF(D179="","","×")</f>
        <v/>
      </c>
      <c r="I179" s="153"/>
      <c r="J179" s="64" t="str">
        <f t="shared" ref="J179" si="217">IF(D179="","","×")</f>
        <v/>
      </c>
      <c r="K179" s="154"/>
      <c r="L179" s="64" t="str">
        <f t="shared" ref="L179" si="218">IF(D179="","","=")</f>
        <v/>
      </c>
      <c r="M179" s="80" t="str">
        <f t="shared" si="196"/>
        <v/>
      </c>
      <c r="N179" s="13" t="str">
        <f>IF(M179="","",IF(M179&lt;=35,LOOKUP(D179,概要と通り!$G$24:$G$59,概要と通り!$J$24:$J$59),LOOKUP(D179,概要と通り!$G$63:$G$118,概要と通り!$J$63:$J$118)))</f>
        <v/>
      </c>
      <c r="O179" s="13" t="str">
        <f t="shared" ref="O179" si="219">IF(M179="","",M179*N179)</f>
        <v/>
      </c>
      <c r="P179" s="13" t="str">
        <f t="shared" si="202"/>
        <v/>
      </c>
      <c r="R179" s="71"/>
      <c r="S179" s="71"/>
      <c r="T179" s="91"/>
      <c r="U179" s="151"/>
      <c r="V179" s="64" t="str">
        <f>IF(U179="","",IF(U179&lt;=135,LOOKUP(U179,概要と通り!$A$24:$A$59,概要と通り!$B$24:$B$59),LOOKUP(U179,概要と通り!$A$63:$A$118,概要と通り!$B$63:$B$118)))</f>
        <v/>
      </c>
      <c r="W179" s="151"/>
      <c r="X179" s="152"/>
      <c r="Y179" s="64" t="str">
        <f t="shared" ref="Y179" si="220">IF(U179="","","×")</f>
        <v/>
      </c>
      <c r="Z179" s="153"/>
      <c r="AA179" s="64" t="str">
        <f t="shared" ref="AA179" si="221">IF(U179="","","×")</f>
        <v/>
      </c>
      <c r="AB179" s="155"/>
      <c r="AC179" s="63" t="str">
        <f t="shared" ref="AC179" si="222">IF(U179="","","=")</f>
        <v/>
      </c>
      <c r="AD179" s="80" t="str">
        <f t="shared" si="197"/>
        <v/>
      </c>
      <c r="AE179" s="13" t="str">
        <f>IF(AD179="","",IF(U179&lt;=135,LOOKUP(U179,概要と通り!$A$24:$A$59,概要と通り!$D$24:$D$59),LOOKUP(U179,概要と通り!$A$63:$A$118,概要と通り!$D$63:$D$118)))</f>
        <v/>
      </c>
      <c r="AF179" s="13" t="str">
        <f t="shared" ref="AF179" si="223">IF(AD179="","",AD179*AE179)</f>
        <v/>
      </c>
      <c r="AG179" s="13" t="str">
        <f t="shared" si="207"/>
        <v/>
      </c>
    </row>
    <row r="180" spans="1:33" ht="12" customHeight="1">
      <c r="A180" s="71"/>
      <c r="B180" s="71"/>
      <c r="C180" s="91"/>
      <c r="D180" s="151"/>
      <c r="E180" s="64" t="str">
        <f>IF(D180="","",IF(D180&lt;=35,LOOKUP(D180,概要と通り!$G$24:$G$59,概要と通り!$H$24:$H$59),LOOKUP(D180,概要と通り!$G$63:$G$118,概要と通り!$H$63:$H$118)))</f>
        <v/>
      </c>
      <c r="F180" s="151"/>
      <c r="G180" s="152"/>
      <c r="H180" s="64" t="str">
        <f t="shared" ref="H180" si="224">IF(D180="","","×")</f>
        <v/>
      </c>
      <c r="I180" s="153"/>
      <c r="J180" s="64" t="str">
        <f t="shared" ref="J180" si="225">IF(D180="","","×")</f>
        <v/>
      </c>
      <c r="K180" s="154"/>
      <c r="L180" s="64" t="str">
        <f t="shared" ref="L180" si="226">IF(D180="","","=")</f>
        <v/>
      </c>
      <c r="M180" s="80" t="str">
        <f t="shared" ref="M180" si="227">IF(K180="","",IF(0.0001&gt;ABS(G180*I180*K180/1000),0,ABS(G180*I180*K180/1000)))</f>
        <v/>
      </c>
      <c r="N180" s="13" t="str">
        <f>IF(M180="","",IF(M180&lt;=35,LOOKUP(D180,概要と通り!$G$24:$G$59,概要と通り!$J$24:$J$59),LOOKUP(D180,概要と通り!$G$63:$G$118,概要と通り!$J$63:$J$118)))</f>
        <v/>
      </c>
      <c r="O180" s="13" t="str">
        <f t="shared" ref="O180" si="228">IF(M180="","",M180*N180)</f>
        <v/>
      </c>
      <c r="P180" s="13" t="str">
        <f t="shared" si="202"/>
        <v/>
      </c>
      <c r="R180" s="71"/>
      <c r="S180" s="71"/>
      <c r="T180" s="91"/>
      <c r="U180" s="151"/>
      <c r="V180" s="64" t="str">
        <f>IF(U180="","",IF(U180&lt;=135,LOOKUP(U180,概要と通り!$A$24:$A$59,概要と通り!$B$24:$B$59),LOOKUP(U180,概要と通り!$A$63:$A$118,概要と通り!$B$63:$B$118)))</f>
        <v/>
      </c>
      <c r="W180" s="151"/>
      <c r="X180" s="152"/>
      <c r="Y180" s="64" t="str">
        <f t="shared" ref="Y180" si="229">IF(U180="","","×")</f>
        <v/>
      </c>
      <c r="Z180" s="153"/>
      <c r="AA180" s="64" t="str">
        <f t="shared" ref="AA180" si="230">IF(U180="","","×")</f>
        <v/>
      </c>
      <c r="AB180" s="155"/>
      <c r="AC180" s="63" t="str">
        <f t="shared" ref="AC180" si="231">IF(U180="","","=")</f>
        <v/>
      </c>
      <c r="AD180" s="80" t="str">
        <f t="shared" ref="AD180" si="232">IF(AB180="","",IF(0.0001&gt;ABS(X180*Z180*AB180/1000),0,ABS(X180*Z180*AB180/1000)))</f>
        <v/>
      </c>
      <c r="AE180" s="13" t="str">
        <f>IF(AD180="","",IF(U180&lt;=135,LOOKUP(U180,概要と通り!$A$24:$A$59,概要と通り!$D$24:$D$59),LOOKUP(U180,概要と通り!$A$63:$A$118,概要と通り!$D$63:$D$118)))</f>
        <v/>
      </c>
      <c r="AF180" s="13" t="str">
        <f t="shared" ref="AF180" si="233">IF(AD180="","",AD180*AE180)</f>
        <v/>
      </c>
      <c r="AG180" s="13" t="str">
        <f t="shared" si="207"/>
        <v/>
      </c>
    </row>
    <row r="181" spans="1:33" ht="12" customHeight="1">
      <c r="A181" s="96"/>
      <c r="B181" s="96"/>
      <c r="C181" s="96"/>
      <c r="D181" s="96"/>
      <c r="E181" s="96"/>
      <c r="F181" s="96"/>
      <c r="G181" s="96"/>
      <c r="H181" s="96"/>
      <c r="I181" s="96"/>
      <c r="J181" s="96"/>
      <c r="K181" s="73" t="s">
        <v>203</v>
      </c>
      <c r="L181" s="75"/>
      <c r="M181" s="80">
        <f>SUM(M5:M180)</f>
        <v>0</v>
      </c>
      <c r="N181" s="160"/>
      <c r="O181" s="13">
        <f>SUM(O5:O180)</f>
        <v>0</v>
      </c>
      <c r="P181" s="13">
        <f>SUM(P5:P180)</f>
        <v>0</v>
      </c>
      <c r="R181" s="96"/>
      <c r="S181" s="96"/>
      <c r="T181" s="96"/>
      <c r="U181" s="96"/>
      <c r="V181" s="96"/>
      <c r="W181" s="96"/>
      <c r="X181" s="96"/>
      <c r="Y181" s="96"/>
      <c r="Z181" s="96"/>
      <c r="AA181" s="96"/>
      <c r="AB181" s="73" t="s">
        <v>203</v>
      </c>
      <c r="AC181" s="75"/>
      <c r="AD181" s="80">
        <f>SUM(AD5:AD180)</f>
        <v>0</v>
      </c>
      <c r="AE181" s="160"/>
      <c r="AF181" s="13">
        <f>SUM(AF5:AF180)</f>
        <v>0</v>
      </c>
      <c r="AG181" s="13">
        <f>SUM(AG5:AG180)</f>
        <v>0</v>
      </c>
    </row>
    <row r="182" spans="1:33" ht="12" customHeight="1"/>
    <row r="183" spans="1:33" ht="12" customHeight="1">
      <c r="A183" s="82" t="s">
        <v>238</v>
      </c>
      <c r="B183" s="115"/>
      <c r="C183" s="115"/>
      <c r="D183" s="115"/>
      <c r="E183" s="115"/>
      <c r="F183" s="115"/>
      <c r="G183" s="115"/>
      <c r="H183" s="115"/>
      <c r="I183" s="115"/>
      <c r="J183" s="115"/>
      <c r="K183" s="83"/>
      <c r="M183" s="82"/>
      <c r="N183" s="83" t="s">
        <v>83</v>
      </c>
      <c r="O183" s="148" t="s">
        <v>84</v>
      </c>
      <c r="P183" s="149">
        <f>重心!L39</f>
        <v>0</v>
      </c>
      <c r="R183" s="82" t="s">
        <v>238</v>
      </c>
      <c r="S183" s="115"/>
      <c r="T183" s="115"/>
      <c r="U183" s="115"/>
      <c r="V183" s="115"/>
      <c r="W183" s="115"/>
      <c r="X183" s="115"/>
      <c r="Y183" s="115"/>
      <c r="Z183" s="115"/>
      <c r="AA183" s="115"/>
      <c r="AB183" s="83"/>
      <c r="AD183" s="82"/>
      <c r="AE183" s="83" t="s">
        <v>83</v>
      </c>
      <c r="AF183" s="148" t="s">
        <v>192</v>
      </c>
      <c r="AG183" s="149">
        <f>重心!M39</f>
        <v>0</v>
      </c>
    </row>
    <row r="184" spans="1:33" ht="12" customHeight="1">
      <c r="A184" s="84"/>
      <c r="B184" s="116"/>
      <c r="C184" s="116"/>
      <c r="D184" s="116"/>
      <c r="E184" s="116"/>
      <c r="F184" s="116"/>
      <c r="G184" s="116"/>
      <c r="H184" s="116"/>
      <c r="I184" s="116"/>
      <c r="J184" s="116"/>
      <c r="K184" s="85"/>
      <c r="M184" s="84"/>
      <c r="N184" s="85" t="s">
        <v>81</v>
      </c>
      <c r="O184" s="150" t="s">
        <v>75</v>
      </c>
      <c r="P184" s="137">
        <f>IF(M181=0,0,O181/M181)</f>
        <v>0</v>
      </c>
      <c r="R184" s="84"/>
      <c r="S184" s="116"/>
      <c r="T184" s="116"/>
      <c r="U184" s="116"/>
      <c r="V184" s="116"/>
      <c r="W184" s="116"/>
      <c r="X184" s="116"/>
      <c r="Y184" s="116"/>
      <c r="Z184" s="116"/>
      <c r="AA184" s="116"/>
      <c r="AB184" s="85"/>
      <c r="AD184" s="84"/>
      <c r="AE184" s="85" t="s">
        <v>81</v>
      </c>
      <c r="AF184" s="150" t="s">
        <v>191</v>
      </c>
      <c r="AG184" s="137">
        <f>IF(AD181=0,0,AF181/AD181)</f>
        <v>0</v>
      </c>
    </row>
    <row r="185" spans="1:33" ht="12" customHeight="1">
      <c r="A185" s="84"/>
      <c r="B185" s="116"/>
      <c r="C185" s="116"/>
      <c r="D185" s="116"/>
      <c r="E185" s="116"/>
      <c r="F185" s="116"/>
      <c r="G185" s="116"/>
      <c r="H185" s="116"/>
      <c r="I185" s="116"/>
      <c r="J185" s="116"/>
      <c r="K185" s="85"/>
      <c r="M185" s="84"/>
      <c r="N185" s="85" t="s">
        <v>82</v>
      </c>
      <c r="O185" s="86" t="s">
        <v>232</v>
      </c>
      <c r="P185" s="137">
        <f>ABS(P184-P183)</f>
        <v>0</v>
      </c>
      <c r="R185" s="84"/>
      <c r="S185" s="116"/>
      <c r="T185" s="116"/>
      <c r="U185" s="116"/>
      <c r="V185" s="116"/>
      <c r="W185" s="116"/>
      <c r="X185" s="116"/>
      <c r="Y185" s="116"/>
      <c r="Z185" s="116"/>
      <c r="AA185" s="116"/>
      <c r="AB185" s="85"/>
      <c r="AD185" s="84"/>
      <c r="AE185" s="85" t="s">
        <v>82</v>
      </c>
      <c r="AF185" s="86" t="s">
        <v>233</v>
      </c>
      <c r="AG185" s="137">
        <f>ABS(AG184-AG183)</f>
        <v>0</v>
      </c>
    </row>
    <row r="186" spans="1:33" ht="12" customHeight="1">
      <c r="A186" s="84"/>
      <c r="B186" s="116"/>
      <c r="C186" s="116"/>
      <c r="D186" s="116"/>
      <c r="E186" s="116"/>
      <c r="F186" s="116"/>
      <c r="G186" s="116"/>
      <c r="H186" s="116"/>
      <c r="I186" s="116"/>
      <c r="J186" s="116"/>
      <c r="K186" s="85"/>
      <c r="M186" s="84"/>
      <c r="N186" s="85" t="s">
        <v>85</v>
      </c>
      <c r="O186" s="86" t="s">
        <v>86</v>
      </c>
      <c r="P186" s="137">
        <f>IF(M181=0,0,SQRT(($P$181+$AG$181)/M181))</f>
        <v>0</v>
      </c>
      <c r="R186" s="84"/>
      <c r="S186" s="116"/>
      <c r="T186" s="116"/>
      <c r="U186" s="116"/>
      <c r="V186" s="116"/>
      <c r="W186" s="116"/>
      <c r="X186" s="116"/>
      <c r="Y186" s="116"/>
      <c r="Z186" s="116"/>
      <c r="AA186" s="116"/>
      <c r="AB186" s="85"/>
      <c r="AD186" s="84"/>
      <c r="AE186" s="85" t="s">
        <v>85</v>
      </c>
      <c r="AF186" s="86" t="s">
        <v>149</v>
      </c>
      <c r="AG186" s="137">
        <f>IF(AD181=0,0,SQRT(($P$181+$AG$181)/AD181))</f>
        <v>0</v>
      </c>
    </row>
    <row r="187" spans="1:33" ht="12" customHeight="1">
      <c r="A187" s="87"/>
      <c r="B187" s="117"/>
      <c r="C187" s="117"/>
      <c r="D187" s="117"/>
      <c r="E187" s="117"/>
      <c r="F187" s="117"/>
      <c r="G187" s="117"/>
      <c r="H187" s="117"/>
      <c r="I187" s="117"/>
      <c r="J187" s="117"/>
      <c r="K187" s="88"/>
      <c r="M187" s="87"/>
      <c r="N187" s="88" t="s">
        <v>87</v>
      </c>
      <c r="O187" s="89" t="s">
        <v>88</v>
      </c>
      <c r="P187" s="138">
        <f>IF(M181=0,0,P185/P186)</f>
        <v>0</v>
      </c>
      <c r="R187" s="87"/>
      <c r="S187" s="117"/>
      <c r="T187" s="117"/>
      <c r="U187" s="117"/>
      <c r="V187" s="117"/>
      <c r="W187" s="117"/>
      <c r="X187" s="117"/>
      <c r="Y187" s="117"/>
      <c r="Z187" s="117"/>
      <c r="AA187" s="117"/>
      <c r="AB187" s="88"/>
      <c r="AD187" s="87"/>
      <c r="AE187" s="88" t="s">
        <v>87</v>
      </c>
      <c r="AF187" s="89" t="s">
        <v>150</v>
      </c>
      <c r="AG187" s="138">
        <f>IF(AD181=0,0,AG185/AG186)</f>
        <v>0</v>
      </c>
    </row>
  </sheetData>
  <sheetProtection password="C93A" sheet="1" objects="1" scenarios="1"/>
  <protectedRanges>
    <protectedRange sqref="A183:K187 R183:AB187" name="範囲2"/>
    <protectedRange sqref="C5:D180 F5:G180 I5:I180 K5:K180 T5:U180 W5:X180 Z5:Z180 AB5:AB180" name="範囲1"/>
  </protectedRanges>
  <phoneticPr fontId="1"/>
  <pageMargins left="0.59055118110236227" right="0.59055118110236227" top="0.74803149606299213" bottom="0.74803149606299213" header="0.31496062992125984" footer="0.31496062992125984"/>
  <pageSetup paperSize="9" orientation="portrait" blackAndWhite="1" r:id="rId1"/>
  <headerFooter alignWithMargins="0">
    <oddHeader>&amp;L&amp;"ＭＳ 明朝,斜体"&amp;9各階の床面積を考慮した必要耐力の算出法【精算法】Ver1.00　　　P.&amp;P&amp;R&amp;"ＭＳ 明朝,斜体"&amp;9&amp;D   &amp;T</oddHeader>
    <oddFooter>&amp;R&amp;10石川県建築士事務所協会</oddFooter>
  </headerFooter>
  <rowBreaks count="2" manualBreakCount="2">
    <brk id="63" max="32" man="1"/>
    <brk id="125" max="32" man="1"/>
  </rowBreaks>
  <colBreaks count="1" manualBreakCount="1">
    <brk id="16" max="6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X61"/>
  <sheetViews>
    <sheetView view="pageBreakPreview" zoomScaleNormal="100" workbookViewId="0">
      <selection activeCell="G41" sqref="G41:G42"/>
    </sheetView>
  </sheetViews>
  <sheetFormatPr defaultRowHeight="12"/>
  <cols>
    <col min="1" max="1" width="4.5" style="19" customWidth="1"/>
    <col min="2" max="2" width="4.375" style="19" customWidth="1"/>
    <col min="3" max="3" width="5" style="19" customWidth="1"/>
    <col min="4" max="4" width="11.125" style="19" customWidth="1"/>
    <col min="5" max="5" width="11.75" style="19" customWidth="1"/>
    <col min="6" max="6" width="11.125" style="19" customWidth="1"/>
    <col min="7" max="7" width="14" style="19" customWidth="1"/>
    <col min="8" max="8" width="12.375" style="19" customWidth="1"/>
    <col min="9" max="9" width="13.875" style="19" customWidth="1"/>
    <col min="10" max="10" width="3.75" style="19" customWidth="1"/>
    <col min="11" max="11" width="1.375" style="19" customWidth="1"/>
    <col min="12" max="19" width="9" style="19"/>
    <col min="20" max="20" width="10.25" style="19" customWidth="1"/>
    <col min="21" max="252" width="9" style="19"/>
    <col min="253" max="253" width="5.625" style="19" customWidth="1"/>
    <col min="254" max="254" width="4.375" style="19" customWidth="1"/>
    <col min="255" max="255" width="5.5" style="19" customWidth="1"/>
    <col min="256" max="261" width="10.125" style="19" customWidth="1"/>
    <col min="262" max="262" width="12.625" style="19" customWidth="1"/>
    <col min="263" max="263" width="1.375" style="19" customWidth="1"/>
    <col min="264" max="508" width="9" style="19"/>
    <col min="509" max="509" width="5.625" style="19" customWidth="1"/>
    <col min="510" max="510" width="4.375" style="19" customWidth="1"/>
    <col min="511" max="511" width="5.5" style="19" customWidth="1"/>
    <col min="512" max="517" width="10.125" style="19" customWidth="1"/>
    <col min="518" max="518" width="12.625" style="19" customWidth="1"/>
    <col min="519" max="519" width="1.375" style="19" customWidth="1"/>
    <col min="520" max="764" width="9" style="19"/>
    <col min="765" max="765" width="5.625" style="19" customWidth="1"/>
    <col min="766" max="766" width="4.375" style="19" customWidth="1"/>
    <col min="767" max="767" width="5.5" style="19" customWidth="1"/>
    <col min="768" max="773" width="10.125" style="19" customWidth="1"/>
    <col min="774" max="774" width="12.625" style="19" customWidth="1"/>
    <col min="775" max="775" width="1.375" style="19" customWidth="1"/>
    <col min="776" max="1020" width="9" style="19"/>
    <col min="1021" max="1021" width="5.625" style="19" customWidth="1"/>
    <col min="1022" max="1022" width="4.375" style="19" customWidth="1"/>
    <col min="1023" max="1023" width="5.5" style="19" customWidth="1"/>
    <col min="1024" max="1029" width="10.125" style="19" customWidth="1"/>
    <col min="1030" max="1030" width="12.625" style="19" customWidth="1"/>
    <col min="1031" max="1031" width="1.375" style="19" customWidth="1"/>
    <col min="1032" max="1276" width="9" style="19"/>
    <col min="1277" max="1277" width="5.625" style="19" customWidth="1"/>
    <col min="1278" max="1278" width="4.375" style="19" customWidth="1"/>
    <col min="1279" max="1279" width="5.5" style="19" customWidth="1"/>
    <col min="1280" max="1285" width="10.125" style="19" customWidth="1"/>
    <col min="1286" max="1286" width="12.625" style="19" customWidth="1"/>
    <col min="1287" max="1287" width="1.375" style="19" customWidth="1"/>
    <col min="1288" max="1532" width="9" style="19"/>
    <col min="1533" max="1533" width="5.625" style="19" customWidth="1"/>
    <col min="1534" max="1534" width="4.375" style="19" customWidth="1"/>
    <col min="1535" max="1535" width="5.5" style="19" customWidth="1"/>
    <col min="1536" max="1541" width="10.125" style="19" customWidth="1"/>
    <col min="1542" max="1542" width="12.625" style="19" customWidth="1"/>
    <col min="1543" max="1543" width="1.375" style="19" customWidth="1"/>
    <col min="1544" max="1788" width="9" style="19"/>
    <col min="1789" max="1789" width="5.625" style="19" customWidth="1"/>
    <col min="1790" max="1790" width="4.375" style="19" customWidth="1"/>
    <col min="1791" max="1791" width="5.5" style="19" customWidth="1"/>
    <col min="1792" max="1797" width="10.125" style="19" customWidth="1"/>
    <col min="1798" max="1798" width="12.625" style="19" customWidth="1"/>
    <col min="1799" max="1799" width="1.375" style="19" customWidth="1"/>
    <col min="1800" max="2044" width="9" style="19"/>
    <col min="2045" max="2045" width="5.625" style="19" customWidth="1"/>
    <col min="2046" max="2046" width="4.375" style="19" customWidth="1"/>
    <col min="2047" max="2047" width="5.5" style="19" customWidth="1"/>
    <col min="2048" max="2053" width="10.125" style="19" customWidth="1"/>
    <col min="2054" max="2054" width="12.625" style="19" customWidth="1"/>
    <col min="2055" max="2055" width="1.375" style="19" customWidth="1"/>
    <col min="2056" max="2300" width="9" style="19"/>
    <col min="2301" max="2301" width="5.625" style="19" customWidth="1"/>
    <col min="2302" max="2302" width="4.375" style="19" customWidth="1"/>
    <col min="2303" max="2303" width="5.5" style="19" customWidth="1"/>
    <col min="2304" max="2309" width="10.125" style="19" customWidth="1"/>
    <col min="2310" max="2310" width="12.625" style="19" customWidth="1"/>
    <col min="2311" max="2311" width="1.375" style="19" customWidth="1"/>
    <col min="2312" max="2556" width="9" style="19"/>
    <col min="2557" max="2557" width="5.625" style="19" customWidth="1"/>
    <col min="2558" max="2558" width="4.375" style="19" customWidth="1"/>
    <col min="2559" max="2559" width="5.5" style="19" customWidth="1"/>
    <col min="2560" max="2565" width="10.125" style="19" customWidth="1"/>
    <col min="2566" max="2566" width="12.625" style="19" customWidth="1"/>
    <col min="2567" max="2567" width="1.375" style="19" customWidth="1"/>
    <col min="2568" max="2812" width="9" style="19"/>
    <col min="2813" max="2813" width="5.625" style="19" customWidth="1"/>
    <col min="2814" max="2814" width="4.375" style="19" customWidth="1"/>
    <col min="2815" max="2815" width="5.5" style="19" customWidth="1"/>
    <col min="2816" max="2821" width="10.125" style="19" customWidth="1"/>
    <col min="2822" max="2822" width="12.625" style="19" customWidth="1"/>
    <col min="2823" max="2823" width="1.375" style="19" customWidth="1"/>
    <col min="2824" max="3068" width="9" style="19"/>
    <col min="3069" max="3069" width="5.625" style="19" customWidth="1"/>
    <col min="3070" max="3070" width="4.375" style="19" customWidth="1"/>
    <col min="3071" max="3071" width="5.5" style="19" customWidth="1"/>
    <col min="3072" max="3077" width="10.125" style="19" customWidth="1"/>
    <col min="3078" max="3078" width="12.625" style="19" customWidth="1"/>
    <col min="3079" max="3079" width="1.375" style="19" customWidth="1"/>
    <col min="3080" max="3324" width="9" style="19"/>
    <col min="3325" max="3325" width="5.625" style="19" customWidth="1"/>
    <col min="3326" max="3326" width="4.375" style="19" customWidth="1"/>
    <col min="3327" max="3327" width="5.5" style="19" customWidth="1"/>
    <col min="3328" max="3333" width="10.125" style="19" customWidth="1"/>
    <col min="3334" max="3334" width="12.625" style="19" customWidth="1"/>
    <col min="3335" max="3335" width="1.375" style="19" customWidth="1"/>
    <col min="3336" max="3580" width="9" style="19"/>
    <col min="3581" max="3581" width="5.625" style="19" customWidth="1"/>
    <col min="3582" max="3582" width="4.375" style="19" customWidth="1"/>
    <col min="3583" max="3583" width="5.5" style="19" customWidth="1"/>
    <col min="3584" max="3589" width="10.125" style="19" customWidth="1"/>
    <col min="3590" max="3590" width="12.625" style="19" customWidth="1"/>
    <col min="3591" max="3591" width="1.375" style="19" customWidth="1"/>
    <col min="3592" max="3836" width="9" style="19"/>
    <col min="3837" max="3837" width="5.625" style="19" customWidth="1"/>
    <col min="3838" max="3838" width="4.375" style="19" customWidth="1"/>
    <col min="3839" max="3839" width="5.5" style="19" customWidth="1"/>
    <col min="3840" max="3845" width="10.125" style="19" customWidth="1"/>
    <col min="3846" max="3846" width="12.625" style="19" customWidth="1"/>
    <col min="3847" max="3847" width="1.375" style="19" customWidth="1"/>
    <col min="3848" max="4092" width="9" style="19"/>
    <col min="4093" max="4093" width="5.625" style="19" customWidth="1"/>
    <col min="4094" max="4094" width="4.375" style="19" customWidth="1"/>
    <col min="4095" max="4095" width="5.5" style="19" customWidth="1"/>
    <col min="4096" max="4101" width="10.125" style="19" customWidth="1"/>
    <col min="4102" max="4102" width="12.625" style="19" customWidth="1"/>
    <col min="4103" max="4103" width="1.375" style="19" customWidth="1"/>
    <col min="4104" max="4348" width="9" style="19"/>
    <col min="4349" max="4349" width="5.625" style="19" customWidth="1"/>
    <col min="4350" max="4350" width="4.375" style="19" customWidth="1"/>
    <col min="4351" max="4351" width="5.5" style="19" customWidth="1"/>
    <col min="4352" max="4357" width="10.125" style="19" customWidth="1"/>
    <col min="4358" max="4358" width="12.625" style="19" customWidth="1"/>
    <col min="4359" max="4359" width="1.375" style="19" customWidth="1"/>
    <col min="4360" max="4604" width="9" style="19"/>
    <col min="4605" max="4605" width="5.625" style="19" customWidth="1"/>
    <col min="4606" max="4606" width="4.375" style="19" customWidth="1"/>
    <col min="4607" max="4607" width="5.5" style="19" customWidth="1"/>
    <col min="4608" max="4613" width="10.125" style="19" customWidth="1"/>
    <col min="4614" max="4614" width="12.625" style="19" customWidth="1"/>
    <col min="4615" max="4615" width="1.375" style="19" customWidth="1"/>
    <col min="4616" max="4860" width="9" style="19"/>
    <col min="4861" max="4861" width="5.625" style="19" customWidth="1"/>
    <col min="4862" max="4862" width="4.375" style="19" customWidth="1"/>
    <col min="4863" max="4863" width="5.5" style="19" customWidth="1"/>
    <col min="4864" max="4869" width="10.125" style="19" customWidth="1"/>
    <col min="4870" max="4870" width="12.625" style="19" customWidth="1"/>
    <col min="4871" max="4871" width="1.375" style="19" customWidth="1"/>
    <col min="4872" max="5116" width="9" style="19"/>
    <col min="5117" max="5117" width="5.625" style="19" customWidth="1"/>
    <col min="5118" max="5118" width="4.375" style="19" customWidth="1"/>
    <col min="5119" max="5119" width="5.5" style="19" customWidth="1"/>
    <col min="5120" max="5125" width="10.125" style="19" customWidth="1"/>
    <col min="5126" max="5126" width="12.625" style="19" customWidth="1"/>
    <col min="5127" max="5127" width="1.375" style="19" customWidth="1"/>
    <col min="5128" max="5372" width="9" style="19"/>
    <col min="5373" max="5373" width="5.625" style="19" customWidth="1"/>
    <col min="5374" max="5374" width="4.375" style="19" customWidth="1"/>
    <col min="5375" max="5375" width="5.5" style="19" customWidth="1"/>
    <col min="5376" max="5381" width="10.125" style="19" customWidth="1"/>
    <col min="5382" max="5382" width="12.625" style="19" customWidth="1"/>
    <col min="5383" max="5383" width="1.375" style="19" customWidth="1"/>
    <col min="5384" max="5628" width="9" style="19"/>
    <col min="5629" max="5629" width="5.625" style="19" customWidth="1"/>
    <col min="5630" max="5630" width="4.375" style="19" customWidth="1"/>
    <col min="5631" max="5631" width="5.5" style="19" customWidth="1"/>
    <col min="5632" max="5637" width="10.125" style="19" customWidth="1"/>
    <col min="5638" max="5638" width="12.625" style="19" customWidth="1"/>
    <col min="5639" max="5639" width="1.375" style="19" customWidth="1"/>
    <col min="5640" max="5884" width="9" style="19"/>
    <col min="5885" max="5885" width="5.625" style="19" customWidth="1"/>
    <col min="5886" max="5886" width="4.375" style="19" customWidth="1"/>
    <col min="5887" max="5887" width="5.5" style="19" customWidth="1"/>
    <col min="5888" max="5893" width="10.125" style="19" customWidth="1"/>
    <col min="5894" max="5894" width="12.625" style="19" customWidth="1"/>
    <col min="5895" max="5895" width="1.375" style="19" customWidth="1"/>
    <col min="5896" max="6140" width="9" style="19"/>
    <col min="6141" max="6141" width="5.625" style="19" customWidth="1"/>
    <col min="6142" max="6142" width="4.375" style="19" customWidth="1"/>
    <col min="6143" max="6143" width="5.5" style="19" customWidth="1"/>
    <col min="6144" max="6149" width="10.125" style="19" customWidth="1"/>
    <col min="6150" max="6150" width="12.625" style="19" customWidth="1"/>
    <col min="6151" max="6151" width="1.375" style="19" customWidth="1"/>
    <col min="6152" max="6396" width="9" style="19"/>
    <col min="6397" max="6397" width="5.625" style="19" customWidth="1"/>
    <col min="6398" max="6398" width="4.375" style="19" customWidth="1"/>
    <col min="6399" max="6399" width="5.5" style="19" customWidth="1"/>
    <col min="6400" max="6405" width="10.125" style="19" customWidth="1"/>
    <col min="6406" max="6406" width="12.625" style="19" customWidth="1"/>
    <col min="6407" max="6407" width="1.375" style="19" customWidth="1"/>
    <col min="6408" max="6652" width="9" style="19"/>
    <col min="6653" max="6653" width="5.625" style="19" customWidth="1"/>
    <col min="6654" max="6654" width="4.375" style="19" customWidth="1"/>
    <col min="6655" max="6655" width="5.5" style="19" customWidth="1"/>
    <col min="6656" max="6661" width="10.125" style="19" customWidth="1"/>
    <col min="6662" max="6662" width="12.625" style="19" customWidth="1"/>
    <col min="6663" max="6663" width="1.375" style="19" customWidth="1"/>
    <col min="6664" max="6908" width="9" style="19"/>
    <col min="6909" max="6909" width="5.625" style="19" customWidth="1"/>
    <col min="6910" max="6910" width="4.375" style="19" customWidth="1"/>
    <col min="6911" max="6911" width="5.5" style="19" customWidth="1"/>
    <col min="6912" max="6917" width="10.125" style="19" customWidth="1"/>
    <col min="6918" max="6918" width="12.625" style="19" customWidth="1"/>
    <col min="6919" max="6919" width="1.375" style="19" customWidth="1"/>
    <col min="6920" max="7164" width="9" style="19"/>
    <col min="7165" max="7165" width="5.625" style="19" customWidth="1"/>
    <col min="7166" max="7166" width="4.375" style="19" customWidth="1"/>
    <col min="7167" max="7167" width="5.5" style="19" customWidth="1"/>
    <col min="7168" max="7173" width="10.125" style="19" customWidth="1"/>
    <col min="7174" max="7174" width="12.625" style="19" customWidth="1"/>
    <col min="7175" max="7175" width="1.375" style="19" customWidth="1"/>
    <col min="7176" max="7420" width="9" style="19"/>
    <col min="7421" max="7421" width="5.625" style="19" customWidth="1"/>
    <col min="7422" max="7422" width="4.375" style="19" customWidth="1"/>
    <col min="7423" max="7423" width="5.5" style="19" customWidth="1"/>
    <col min="7424" max="7429" width="10.125" style="19" customWidth="1"/>
    <col min="7430" max="7430" width="12.625" style="19" customWidth="1"/>
    <col min="7431" max="7431" width="1.375" style="19" customWidth="1"/>
    <col min="7432" max="7676" width="9" style="19"/>
    <col min="7677" max="7677" width="5.625" style="19" customWidth="1"/>
    <col min="7678" max="7678" width="4.375" style="19" customWidth="1"/>
    <col min="7679" max="7679" width="5.5" style="19" customWidth="1"/>
    <col min="7680" max="7685" width="10.125" style="19" customWidth="1"/>
    <col min="7686" max="7686" width="12.625" style="19" customWidth="1"/>
    <col min="7687" max="7687" width="1.375" style="19" customWidth="1"/>
    <col min="7688" max="7932" width="9" style="19"/>
    <col min="7933" max="7933" width="5.625" style="19" customWidth="1"/>
    <col min="7934" max="7934" width="4.375" style="19" customWidth="1"/>
    <col min="7935" max="7935" width="5.5" style="19" customWidth="1"/>
    <col min="7936" max="7941" width="10.125" style="19" customWidth="1"/>
    <col min="7942" max="7942" width="12.625" style="19" customWidth="1"/>
    <col min="7943" max="7943" width="1.375" style="19" customWidth="1"/>
    <col min="7944" max="8188" width="9" style="19"/>
    <col min="8189" max="8189" width="5.625" style="19" customWidth="1"/>
    <col min="8190" max="8190" width="4.375" style="19" customWidth="1"/>
    <col min="8191" max="8191" width="5.5" style="19" customWidth="1"/>
    <col min="8192" max="8197" width="10.125" style="19" customWidth="1"/>
    <col min="8198" max="8198" width="12.625" style="19" customWidth="1"/>
    <col min="8199" max="8199" width="1.375" style="19" customWidth="1"/>
    <col min="8200" max="8444" width="9" style="19"/>
    <col min="8445" max="8445" width="5.625" style="19" customWidth="1"/>
    <col min="8446" max="8446" width="4.375" style="19" customWidth="1"/>
    <col min="8447" max="8447" width="5.5" style="19" customWidth="1"/>
    <col min="8448" max="8453" width="10.125" style="19" customWidth="1"/>
    <col min="8454" max="8454" width="12.625" style="19" customWidth="1"/>
    <col min="8455" max="8455" width="1.375" style="19" customWidth="1"/>
    <col min="8456" max="8700" width="9" style="19"/>
    <col min="8701" max="8701" width="5.625" style="19" customWidth="1"/>
    <col min="8702" max="8702" width="4.375" style="19" customWidth="1"/>
    <col min="8703" max="8703" width="5.5" style="19" customWidth="1"/>
    <col min="8704" max="8709" width="10.125" style="19" customWidth="1"/>
    <col min="8710" max="8710" width="12.625" style="19" customWidth="1"/>
    <col min="8711" max="8711" width="1.375" style="19" customWidth="1"/>
    <col min="8712" max="8956" width="9" style="19"/>
    <col min="8957" max="8957" width="5.625" style="19" customWidth="1"/>
    <col min="8958" max="8958" width="4.375" style="19" customWidth="1"/>
    <col min="8959" max="8959" width="5.5" style="19" customWidth="1"/>
    <col min="8960" max="8965" width="10.125" style="19" customWidth="1"/>
    <col min="8966" max="8966" width="12.625" style="19" customWidth="1"/>
    <col min="8967" max="8967" width="1.375" style="19" customWidth="1"/>
    <col min="8968" max="9212" width="9" style="19"/>
    <col min="9213" max="9213" width="5.625" style="19" customWidth="1"/>
    <col min="9214" max="9214" width="4.375" style="19" customWidth="1"/>
    <col min="9215" max="9215" width="5.5" style="19" customWidth="1"/>
    <col min="9216" max="9221" width="10.125" style="19" customWidth="1"/>
    <col min="9222" max="9222" width="12.625" style="19" customWidth="1"/>
    <col min="9223" max="9223" width="1.375" style="19" customWidth="1"/>
    <col min="9224" max="9468" width="9" style="19"/>
    <col min="9469" max="9469" width="5.625" style="19" customWidth="1"/>
    <col min="9470" max="9470" width="4.375" style="19" customWidth="1"/>
    <col min="9471" max="9471" width="5.5" style="19" customWidth="1"/>
    <col min="9472" max="9477" width="10.125" style="19" customWidth="1"/>
    <col min="9478" max="9478" width="12.625" style="19" customWidth="1"/>
    <col min="9479" max="9479" width="1.375" style="19" customWidth="1"/>
    <col min="9480" max="9724" width="9" style="19"/>
    <col min="9725" max="9725" width="5.625" style="19" customWidth="1"/>
    <col min="9726" max="9726" width="4.375" style="19" customWidth="1"/>
    <col min="9727" max="9727" width="5.5" style="19" customWidth="1"/>
    <col min="9728" max="9733" width="10.125" style="19" customWidth="1"/>
    <col min="9734" max="9734" width="12.625" style="19" customWidth="1"/>
    <col min="9735" max="9735" width="1.375" style="19" customWidth="1"/>
    <col min="9736" max="9980" width="9" style="19"/>
    <col min="9981" max="9981" width="5.625" style="19" customWidth="1"/>
    <col min="9982" max="9982" width="4.375" style="19" customWidth="1"/>
    <col min="9983" max="9983" width="5.5" style="19" customWidth="1"/>
    <col min="9984" max="9989" width="10.125" style="19" customWidth="1"/>
    <col min="9990" max="9990" width="12.625" style="19" customWidth="1"/>
    <col min="9991" max="9991" width="1.375" style="19" customWidth="1"/>
    <col min="9992" max="10236" width="9" style="19"/>
    <col min="10237" max="10237" width="5.625" style="19" customWidth="1"/>
    <col min="10238" max="10238" width="4.375" style="19" customWidth="1"/>
    <col min="10239" max="10239" width="5.5" style="19" customWidth="1"/>
    <col min="10240" max="10245" width="10.125" style="19" customWidth="1"/>
    <col min="10246" max="10246" width="12.625" style="19" customWidth="1"/>
    <col min="10247" max="10247" width="1.375" style="19" customWidth="1"/>
    <col min="10248" max="10492" width="9" style="19"/>
    <col min="10493" max="10493" width="5.625" style="19" customWidth="1"/>
    <col min="10494" max="10494" width="4.375" style="19" customWidth="1"/>
    <col min="10495" max="10495" width="5.5" style="19" customWidth="1"/>
    <col min="10496" max="10501" width="10.125" style="19" customWidth="1"/>
    <col min="10502" max="10502" width="12.625" style="19" customWidth="1"/>
    <col min="10503" max="10503" width="1.375" style="19" customWidth="1"/>
    <col min="10504" max="10748" width="9" style="19"/>
    <col min="10749" max="10749" width="5.625" style="19" customWidth="1"/>
    <col min="10750" max="10750" width="4.375" style="19" customWidth="1"/>
    <col min="10751" max="10751" width="5.5" style="19" customWidth="1"/>
    <col min="10752" max="10757" width="10.125" style="19" customWidth="1"/>
    <col min="10758" max="10758" width="12.625" style="19" customWidth="1"/>
    <col min="10759" max="10759" width="1.375" style="19" customWidth="1"/>
    <col min="10760" max="11004" width="9" style="19"/>
    <col min="11005" max="11005" width="5.625" style="19" customWidth="1"/>
    <col min="11006" max="11006" width="4.375" style="19" customWidth="1"/>
    <col min="11007" max="11007" width="5.5" style="19" customWidth="1"/>
    <col min="11008" max="11013" width="10.125" style="19" customWidth="1"/>
    <col min="11014" max="11014" width="12.625" style="19" customWidth="1"/>
    <col min="11015" max="11015" width="1.375" style="19" customWidth="1"/>
    <col min="11016" max="11260" width="9" style="19"/>
    <col min="11261" max="11261" width="5.625" style="19" customWidth="1"/>
    <col min="11262" max="11262" width="4.375" style="19" customWidth="1"/>
    <col min="11263" max="11263" width="5.5" style="19" customWidth="1"/>
    <col min="11264" max="11269" width="10.125" style="19" customWidth="1"/>
    <col min="11270" max="11270" width="12.625" style="19" customWidth="1"/>
    <col min="11271" max="11271" width="1.375" style="19" customWidth="1"/>
    <col min="11272" max="11516" width="9" style="19"/>
    <col min="11517" max="11517" width="5.625" style="19" customWidth="1"/>
    <col min="11518" max="11518" width="4.375" style="19" customWidth="1"/>
    <col min="11519" max="11519" width="5.5" style="19" customWidth="1"/>
    <col min="11520" max="11525" width="10.125" style="19" customWidth="1"/>
    <col min="11526" max="11526" width="12.625" style="19" customWidth="1"/>
    <col min="11527" max="11527" width="1.375" style="19" customWidth="1"/>
    <col min="11528" max="11772" width="9" style="19"/>
    <col min="11773" max="11773" width="5.625" style="19" customWidth="1"/>
    <col min="11774" max="11774" width="4.375" style="19" customWidth="1"/>
    <col min="11775" max="11775" width="5.5" style="19" customWidth="1"/>
    <col min="11776" max="11781" width="10.125" style="19" customWidth="1"/>
    <col min="11782" max="11782" width="12.625" style="19" customWidth="1"/>
    <col min="11783" max="11783" width="1.375" style="19" customWidth="1"/>
    <col min="11784" max="12028" width="9" style="19"/>
    <col min="12029" max="12029" width="5.625" style="19" customWidth="1"/>
    <col min="12030" max="12030" width="4.375" style="19" customWidth="1"/>
    <col min="12031" max="12031" width="5.5" style="19" customWidth="1"/>
    <col min="12032" max="12037" width="10.125" style="19" customWidth="1"/>
    <col min="12038" max="12038" width="12.625" style="19" customWidth="1"/>
    <col min="12039" max="12039" width="1.375" style="19" customWidth="1"/>
    <col min="12040" max="12284" width="9" style="19"/>
    <col min="12285" max="12285" width="5.625" style="19" customWidth="1"/>
    <col min="12286" max="12286" width="4.375" style="19" customWidth="1"/>
    <col min="12287" max="12287" width="5.5" style="19" customWidth="1"/>
    <col min="12288" max="12293" width="10.125" style="19" customWidth="1"/>
    <col min="12294" max="12294" width="12.625" style="19" customWidth="1"/>
    <col min="12295" max="12295" width="1.375" style="19" customWidth="1"/>
    <col min="12296" max="12540" width="9" style="19"/>
    <col min="12541" max="12541" width="5.625" style="19" customWidth="1"/>
    <col min="12542" max="12542" width="4.375" style="19" customWidth="1"/>
    <col min="12543" max="12543" width="5.5" style="19" customWidth="1"/>
    <col min="12544" max="12549" width="10.125" style="19" customWidth="1"/>
    <col min="12550" max="12550" width="12.625" style="19" customWidth="1"/>
    <col min="12551" max="12551" width="1.375" style="19" customWidth="1"/>
    <col min="12552" max="12796" width="9" style="19"/>
    <col min="12797" max="12797" width="5.625" style="19" customWidth="1"/>
    <col min="12798" max="12798" width="4.375" style="19" customWidth="1"/>
    <col min="12799" max="12799" width="5.5" style="19" customWidth="1"/>
    <col min="12800" max="12805" width="10.125" style="19" customWidth="1"/>
    <col min="12806" max="12806" width="12.625" style="19" customWidth="1"/>
    <col min="12807" max="12807" width="1.375" style="19" customWidth="1"/>
    <col min="12808" max="13052" width="9" style="19"/>
    <col min="13053" max="13053" width="5.625" style="19" customWidth="1"/>
    <col min="13054" max="13054" width="4.375" style="19" customWidth="1"/>
    <col min="13055" max="13055" width="5.5" style="19" customWidth="1"/>
    <col min="13056" max="13061" width="10.125" style="19" customWidth="1"/>
    <col min="13062" max="13062" width="12.625" style="19" customWidth="1"/>
    <col min="13063" max="13063" width="1.375" style="19" customWidth="1"/>
    <col min="13064" max="13308" width="9" style="19"/>
    <col min="13309" max="13309" width="5.625" style="19" customWidth="1"/>
    <col min="13310" max="13310" width="4.375" style="19" customWidth="1"/>
    <col min="13311" max="13311" width="5.5" style="19" customWidth="1"/>
    <col min="13312" max="13317" width="10.125" style="19" customWidth="1"/>
    <col min="13318" max="13318" width="12.625" style="19" customWidth="1"/>
    <col min="13319" max="13319" width="1.375" style="19" customWidth="1"/>
    <col min="13320" max="13564" width="9" style="19"/>
    <col min="13565" max="13565" width="5.625" style="19" customWidth="1"/>
    <col min="13566" max="13566" width="4.375" style="19" customWidth="1"/>
    <col min="13567" max="13567" width="5.5" style="19" customWidth="1"/>
    <col min="13568" max="13573" width="10.125" style="19" customWidth="1"/>
    <col min="13574" max="13574" width="12.625" style="19" customWidth="1"/>
    <col min="13575" max="13575" width="1.375" style="19" customWidth="1"/>
    <col min="13576" max="13820" width="9" style="19"/>
    <col min="13821" max="13821" width="5.625" style="19" customWidth="1"/>
    <col min="13822" max="13822" width="4.375" style="19" customWidth="1"/>
    <col min="13823" max="13823" width="5.5" style="19" customWidth="1"/>
    <col min="13824" max="13829" width="10.125" style="19" customWidth="1"/>
    <col min="13830" max="13830" width="12.625" style="19" customWidth="1"/>
    <col min="13831" max="13831" width="1.375" style="19" customWidth="1"/>
    <col min="13832" max="14076" width="9" style="19"/>
    <col min="14077" max="14077" width="5.625" style="19" customWidth="1"/>
    <col min="14078" max="14078" width="4.375" style="19" customWidth="1"/>
    <col min="14079" max="14079" width="5.5" style="19" customWidth="1"/>
    <col min="14080" max="14085" width="10.125" style="19" customWidth="1"/>
    <col min="14086" max="14086" width="12.625" style="19" customWidth="1"/>
    <col min="14087" max="14087" width="1.375" style="19" customWidth="1"/>
    <col min="14088" max="14332" width="9" style="19"/>
    <col min="14333" max="14333" width="5.625" style="19" customWidth="1"/>
    <col min="14334" max="14334" width="4.375" style="19" customWidth="1"/>
    <col min="14335" max="14335" width="5.5" style="19" customWidth="1"/>
    <col min="14336" max="14341" width="10.125" style="19" customWidth="1"/>
    <col min="14342" max="14342" width="12.625" style="19" customWidth="1"/>
    <col min="14343" max="14343" width="1.375" style="19" customWidth="1"/>
    <col min="14344" max="14588" width="9" style="19"/>
    <col min="14589" max="14589" width="5.625" style="19" customWidth="1"/>
    <col min="14590" max="14590" width="4.375" style="19" customWidth="1"/>
    <col min="14591" max="14591" width="5.5" style="19" customWidth="1"/>
    <col min="14592" max="14597" width="10.125" style="19" customWidth="1"/>
    <col min="14598" max="14598" width="12.625" style="19" customWidth="1"/>
    <col min="14599" max="14599" width="1.375" style="19" customWidth="1"/>
    <col min="14600" max="14844" width="9" style="19"/>
    <col min="14845" max="14845" width="5.625" style="19" customWidth="1"/>
    <col min="14846" max="14846" width="4.375" style="19" customWidth="1"/>
    <col min="14847" max="14847" width="5.5" style="19" customWidth="1"/>
    <col min="14848" max="14853" width="10.125" style="19" customWidth="1"/>
    <col min="14854" max="14854" width="12.625" style="19" customWidth="1"/>
    <col min="14855" max="14855" width="1.375" style="19" customWidth="1"/>
    <col min="14856" max="15100" width="9" style="19"/>
    <col min="15101" max="15101" width="5.625" style="19" customWidth="1"/>
    <col min="15102" max="15102" width="4.375" style="19" customWidth="1"/>
    <col min="15103" max="15103" width="5.5" style="19" customWidth="1"/>
    <col min="15104" max="15109" width="10.125" style="19" customWidth="1"/>
    <col min="15110" max="15110" width="12.625" style="19" customWidth="1"/>
    <col min="15111" max="15111" width="1.375" style="19" customWidth="1"/>
    <col min="15112" max="15356" width="9" style="19"/>
    <col min="15357" max="15357" width="5.625" style="19" customWidth="1"/>
    <col min="15358" max="15358" width="4.375" style="19" customWidth="1"/>
    <col min="15359" max="15359" width="5.5" style="19" customWidth="1"/>
    <col min="15360" max="15365" width="10.125" style="19" customWidth="1"/>
    <col min="15366" max="15366" width="12.625" style="19" customWidth="1"/>
    <col min="15367" max="15367" width="1.375" style="19" customWidth="1"/>
    <col min="15368" max="15612" width="9" style="19"/>
    <col min="15613" max="15613" width="5.625" style="19" customWidth="1"/>
    <col min="15614" max="15614" width="4.375" style="19" customWidth="1"/>
    <col min="15615" max="15615" width="5.5" style="19" customWidth="1"/>
    <col min="15616" max="15621" width="10.125" style="19" customWidth="1"/>
    <col min="15622" max="15622" width="12.625" style="19" customWidth="1"/>
    <col min="15623" max="15623" width="1.375" style="19" customWidth="1"/>
    <col min="15624" max="15868" width="9" style="19"/>
    <col min="15869" max="15869" width="5.625" style="19" customWidth="1"/>
    <col min="15870" max="15870" width="4.375" style="19" customWidth="1"/>
    <col min="15871" max="15871" width="5.5" style="19" customWidth="1"/>
    <col min="15872" max="15877" width="10.125" style="19" customWidth="1"/>
    <col min="15878" max="15878" width="12.625" style="19" customWidth="1"/>
    <col min="15879" max="15879" width="1.375" style="19" customWidth="1"/>
    <col min="15880" max="16124" width="9" style="19"/>
    <col min="16125" max="16125" width="5.625" style="19" customWidth="1"/>
    <col min="16126" max="16126" width="4.375" style="19" customWidth="1"/>
    <col min="16127" max="16127" width="5.5" style="19" customWidth="1"/>
    <col min="16128" max="16133" width="10.125" style="19" customWidth="1"/>
    <col min="16134" max="16134" width="12.625" style="19" customWidth="1"/>
    <col min="16135" max="16135" width="1.375" style="19" customWidth="1"/>
    <col min="16136" max="16384" width="9" style="19"/>
  </cols>
  <sheetData>
    <row r="1" spans="1:24" ht="19.5" customHeight="1" thickBot="1">
      <c r="H1" s="20" t="s">
        <v>89</v>
      </c>
      <c r="I1" s="21">
        <f>概要と通り!D2</f>
        <v>0</v>
      </c>
    </row>
    <row r="2" spans="1:24" ht="21.75" customHeight="1" thickTop="1" thickBot="1">
      <c r="A2" s="4" t="str">
        <f>IF(AND(G10&lt;&gt;0,L2=1),"必要耐力を「精算法」により算出した場合　　《2階建・軽い建物用》",IF(AND(G10&lt;&gt;0,L2=2),"必要耐力を「精算法」により算出した場合　　《2階建・重い建物用》",IF(AND(G10&lt;&gt;0,L2=3),"必要耐力を「精算法」により算出した場合　　《2階建・非常に重い建物用》",IF(AND(G10=0,L2=1),"必要耐力を「精算法」により算出した場合　　《平屋建・軽い建物用》",IF(AND(G10=0,L2=2),"必要耐力を「精算法」により算出した場合　　《平屋建・重い建物用》",IF(AND(G10=0,L2=3),"必要耐力を「精算法」により算出した場合　　《平屋建・非常に重い建物用》"))))))</f>
        <v>必要耐力を「精算法」により算出した場合　　《平屋建・重い建物用》</v>
      </c>
      <c r="I2" s="22" t="str">
        <f>IF(概要と通り!I2=1,"【診断】","【耐震補強】")</f>
        <v>【診断】</v>
      </c>
      <c r="L2" s="128">
        <f>概要と通り!D6</f>
        <v>2</v>
      </c>
      <c r="M2" s="19" t="s">
        <v>244</v>
      </c>
    </row>
    <row r="3" spans="1:24" ht="12.75" thickTop="1">
      <c r="C3" s="19" t="s">
        <v>90</v>
      </c>
      <c r="I3" s="127"/>
    </row>
    <row r="4" spans="1:24">
      <c r="A4" s="19" t="s">
        <v>91</v>
      </c>
      <c r="L4" s="23"/>
      <c r="R4" s="18"/>
      <c r="S4" s="18"/>
      <c r="T4" s="18"/>
      <c r="U4" s="18"/>
      <c r="V4" s="18"/>
      <c r="W4" s="18"/>
      <c r="X4" s="18"/>
    </row>
    <row r="5" spans="1:24">
      <c r="R5" s="18"/>
      <c r="S5" s="18"/>
      <c r="T5" s="18"/>
      <c r="U5" s="18"/>
      <c r="V5" s="18"/>
      <c r="W5" s="18"/>
      <c r="X5" s="18"/>
    </row>
    <row r="6" spans="1:24">
      <c r="A6" s="24" t="s">
        <v>92</v>
      </c>
      <c r="B6" s="19" t="s">
        <v>182</v>
      </c>
      <c r="R6" s="18"/>
      <c r="S6" s="18"/>
      <c r="T6" s="18"/>
      <c r="U6" s="18"/>
      <c r="V6" s="18"/>
      <c r="W6" s="18"/>
      <c r="X6" s="18"/>
    </row>
    <row r="7" spans="1:24">
      <c r="C7" s="19" t="str">
        <f>IF(L2=1,"（２階建・軽い建物 の場合）",IF(L2=2,"（２階建・重い建物 の場合）","（２階建・非常に重たい建物 の場合）"))</f>
        <v>（２階建・重い建物 の場合）</v>
      </c>
      <c r="G7" s="24"/>
      <c r="I7" s="24" t="str">
        <f>IF(G10=0,"",IF(L2=1,"2階　　　Qy2　＝　0.28　ｘ　ＱKｆｌ2　Ｘ　Ｚ",IF(L2=2,"2階      Qy2　＝　0.40　ｘ　ＱKｆｌ2　Ｘ　Ｚ","2階      Qy2　＝　0.64　ｘ　ＱKｆｌ2　Ｘ　Ｚ")))</f>
        <v/>
      </c>
      <c r="R7" s="18"/>
      <c r="S7" s="18"/>
      <c r="T7" s="18"/>
      <c r="U7" s="18"/>
      <c r="V7" s="18"/>
      <c r="W7" s="18"/>
      <c r="X7" s="18"/>
    </row>
    <row r="8" spans="1:24">
      <c r="G8" s="24"/>
      <c r="I8" s="24" t="str">
        <f>IF(AND(G10&lt;&gt;0,L2=1),"1階　　　Qy1　＝　0.72　ｘ　ＱKｆｌ1　Ｘ　Ｚ",IF(AND(G10&lt;&gt;0,L2=2),"1階      Qy1　＝　0.92　ｘ　ＱKｆｌ1　Ｘ　Ｚ",IF(AND(G10&lt;&gt;0,L2=3),"1階      Qy1　＝　1.22　ｘ　ＱKｆｌ1　Ｘ　Ｚ",IF(AND(G10=0,L2=1),"1階　　　Qy1　＝　0.28　Ｘ　Ｚ",IF(AND(G10=0,L2=2),"1階      Qy1　＝　0.40　Ｘ　Ｚ",IF(AND(G10=0,L2=3),"1階      Qy1　＝　0.64　Ｘ　Ｚ",))))))</f>
        <v>1階      Qy1　＝　0.40　Ｘ　Ｚ</v>
      </c>
      <c r="R8" s="18"/>
      <c r="S8" s="18"/>
      <c r="T8" s="18"/>
      <c r="U8" s="18"/>
      <c r="V8" s="18"/>
      <c r="W8" s="18"/>
      <c r="X8" s="18"/>
    </row>
    <row r="9" spans="1:24">
      <c r="R9" s="18"/>
      <c r="S9" s="18"/>
      <c r="T9" s="18"/>
      <c r="U9" s="18"/>
      <c r="V9" s="18"/>
      <c r="W9" s="18"/>
      <c r="X9" s="18"/>
    </row>
    <row r="10" spans="1:24" ht="13.5">
      <c r="B10" s="19" t="s">
        <v>183</v>
      </c>
      <c r="C10" s="19" t="s">
        <v>95</v>
      </c>
      <c r="G10" s="120">
        <f>概要と通り!D18</f>
        <v>0</v>
      </c>
      <c r="H10" s="30" t="s">
        <v>243</v>
      </c>
      <c r="I10" s="25">
        <f>IF(G10=0,0,IF(G10/G11&lt;0.1,0.1,G10/G11))</f>
        <v>0</v>
      </c>
      <c r="R10" s="18"/>
      <c r="S10" s="18"/>
      <c r="T10" s="18"/>
      <c r="U10" s="18"/>
      <c r="V10" s="18"/>
      <c r="W10" s="18"/>
      <c r="X10" s="18"/>
    </row>
    <row r="11" spans="1:24">
      <c r="B11" s="19" t="s">
        <v>184</v>
      </c>
      <c r="C11" s="19" t="s">
        <v>96</v>
      </c>
      <c r="G11" s="120">
        <f>概要と通り!D19</f>
        <v>0</v>
      </c>
      <c r="H11" s="30"/>
      <c r="R11" s="18"/>
      <c r="S11" s="18"/>
      <c r="T11" s="18"/>
      <c r="U11" s="18"/>
      <c r="V11" s="18"/>
      <c r="W11" s="18"/>
      <c r="X11" s="18"/>
    </row>
    <row r="12" spans="1:24" ht="13.5">
      <c r="B12" s="19" t="s">
        <v>97</v>
      </c>
      <c r="C12" s="19" t="s">
        <v>98</v>
      </c>
      <c r="G12" s="120">
        <f>概要と通り!L12</f>
        <v>0.26</v>
      </c>
      <c r="H12" s="30" t="s">
        <v>241</v>
      </c>
      <c r="I12" s="25">
        <f>IF(G10=0,0,IF(L2&lt;=2,0.4+0.6*I10,0.53+0.47*I10))</f>
        <v>0</v>
      </c>
      <c r="Q12" s="251"/>
      <c r="R12" s="251"/>
      <c r="S12" s="54" t="s">
        <v>31</v>
      </c>
      <c r="T12" s="54" t="s">
        <v>32</v>
      </c>
      <c r="U12" s="243" t="s">
        <v>33</v>
      </c>
      <c r="V12" s="244"/>
      <c r="W12" s="54" t="s">
        <v>34</v>
      </c>
      <c r="X12" s="54" t="s">
        <v>35</v>
      </c>
    </row>
    <row r="13" spans="1:24" ht="13.5">
      <c r="B13" s="19" t="s">
        <v>99</v>
      </c>
      <c r="C13" s="19" t="s">
        <v>100</v>
      </c>
      <c r="G13" s="120">
        <f>概要と通り!D7</f>
        <v>1</v>
      </c>
      <c r="H13" s="30" t="s">
        <v>242</v>
      </c>
      <c r="I13" s="25">
        <f>IF(G10=0,0,IF(G11=0,0,IF(L2&lt;=2,1.3+0.07/I10,1.06+0.15/I10)))</f>
        <v>0</v>
      </c>
      <c r="Q13" s="221">
        <v>1</v>
      </c>
      <c r="R13" s="221"/>
      <c r="S13" s="245">
        <v>1</v>
      </c>
      <c r="T13" s="245" t="s">
        <v>193</v>
      </c>
      <c r="U13" s="248" t="s">
        <v>37</v>
      </c>
      <c r="V13" s="248"/>
      <c r="W13" s="54" t="s">
        <v>36</v>
      </c>
      <c r="X13" s="55">
        <v>0.45</v>
      </c>
    </row>
    <row r="14" spans="1:24">
      <c r="B14" s="19" t="s">
        <v>101</v>
      </c>
      <c r="C14" s="19" t="s">
        <v>102</v>
      </c>
      <c r="G14" s="120">
        <f>概要と通り!D8</f>
        <v>1</v>
      </c>
      <c r="H14" s="30"/>
      <c r="Q14" s="221" t="s">
        <v>29</v>
      </c>
      <c r="R14" s="221"/>
      <c r="S14" s="246"/>
      <c r="T14" s="246"/>
      <c r="U14" s="248" t="s">
        <v>39</v>
      </c>
      <c r="V14" s="248"/>
      <c r="W14" s="54" t="s">
        <v>40</v>
      </c>
      <c r="X14" s="55">
        <v>0.42499999999999999</v>
      </c>
    </row>
    <row r="15" spans="1:24">
      <c r="B15" s="19" t="s">
        <v>103</v>
      </c>
      <c r="C15" s="19" t="s">
        <v>104</v>
      </c>
      <c r="G15" s="120">
        <f>概要と通り!D9</f>
        <v>1</v>
      </c>
      <c r="H15" s="98" t="s">
        <v>185</v>
      </c>
      <c r="I15" s="26">
        <f>ROUND(IF(L2=1,0.28*I13*G13,IF(L2=2,0.4*I13*G13,0.64*I13*G13)),2)</f>
        <v>0</v>
      </c>
      <c r="Q15" s="221" t="s">
        <v>30</v>
      </c>
      <c r="R15" s="221"/>
      <c r="S15" s="247"/>
      <c r="T15" s="247"/>
      <c r="U15" s="248" t="s">
        <v>38</v>
      </c>
      <c r="V15" s="248"/>
      <c r="W15" s="54" t="s">
        <v>41</v>
      </c>
      <c r="X15" s="55">
        <v>0.4</v>
      </c>
    </row>
    <row r="16" spans="1:24">
      <c r="B16" s="19" t="s">
        <v>105</v>
      </c>
      <c r="C16" s="19" t="s">
        <v>106</v>
      </c>
      <c r="G16" s="120">
        <f>概要と通り!D10</f>
        <v>1</v>
      </c>
      <c r="H16" s="98" t="s">
        <v>186</v>
      </c>
      <c r="I16" s="26">
        <f>IF(G10&lt;&gt;0,ROUND(IF(L2=1,0.72*I12*G13,IF(L2=2,0.92*I12*G13,1.22*I12*G13)),2),ROUND(IF(L2=1,0.28*G13,IF(L2=2,0.4*G13,0.64*G13)),2))</f>
        <v>0.4</v>
      </c>
      <c r="R16" s="18"/>
      <c r="S16" s="18"/>
      <c r="T16" s="18"/>
      <c r="U16" s="18"/>
      <c r="V16" s="18"/>
      <c r="W16" s="18"/>
      <c r="X16" s="18"/>
    </row>
    <row r="17" spans="1:24">
      <c r="B17" s="19" t="s">
        <v>107</v>
      </c>
      <c r="C17" s="19" t="s">
        <v>108</v>
      </c>
      <c r="G17" s="120">
        <f>概要と通り!D11</f>
        <v>1</v>
      </c>
      <c r="H17" s="98"/>
      <c r="I17" s="27"/>
      <c r="R17" s="18"/>
      <c r="S17" s="18"/>
      <c r="T17" s="18"/>
      <c r="U17" s="18"/>
      <c r="V17" s="18"/>
      <c r="W17" s="18"/>
      <c r="X17" s="18"/>
    </row>
    <row r="18" spans="1:24">
      <c r="E18" s="51" t="s">
        <v>109</v>
      </c>
      <c r="G18" s="51" t="s">
        <v>110</v>
      </c>
      <c r="H18" s="30"/>
      <c r="I18" s="28"/>
      <c r="R18" s="18"/>
      <c r="S18" s="18"/>
      <c r="T18" s="18"/>
      <c r="U18" s="18"/>
      <c r="V18" s="18"/>
      <c r="W18" s="18"/>
      <c r="X18" s="18"/>
    </row>
    <row r="19" spans="1:24">
      <c r="E19" s="51"/>
      <c r="G19" s="51"/>
      <c r="H19" s="30"/>
      <c r="I19" s="28"/>
      <c r="R19" s="18"/>
      <c r="S19" s="18"/>
      <c r="T19" s="18"/>
      <c r="U19" s="18"/>
      <c r="V19" s="18"/>
      <c r="W19" s="18"/>
      <c r="X19" s="18"/>
    </row>
    <row r="20" spans="1:24">
      <c r="A20" s="24" t="s">
        <v>111</v>
      </c>
      <c r="B20" s="19" t="s">
        <v>187</v>
      </c>
      <c r="H20" s="30"/>
      <c r="I20" s="28"/>
      <c r="R20" s="18"/>
      <c r="S20" s="18"/>
      <c r="T20" s="18"/>
      <c r="U20" s="18"/>
      <c r="V20" s="18"/>
      <c r="W20" s="18"/>
      <c r="X20" s="18"/>
    </row>
    <row r="21" spans="1:24">
      <c r="H21" s="30"/>
      <c r="I21" s="28"/>
      <c r="Q21" s="53" t="s">
        <v>198</v>
      </c>
      <c r="R21" s="7" t="s">
        <v>51</v>
      </c>
      <c r="S21" s="139">
        <f>H41</f>
        <v>0</v>
      </c>
      <c r="T21" s="54">
        <f>IF(L27=1,MAX(S23:W23),IF(L27=2,MAX(S24:W24),MAX(S25:W25)))</f>
        <v>1</v>
      </c>
      <c r="U21" s="58"/>
      <c r="V21" s="59"/>
      <c r="W21" s="60"/>
      <c r="X21" s="18"/>
    </row>
    <row r="22" spans="1:24">
      <c r="B22" s="19" t="s">
        <v>93</v>
      </c>
      <c r="C22" s="19" t="s">
        <v>112</v>
      </c>
      <c r="R22" s="7"/>
      <c r="S22" s="54" t="s">
        <v>31</v>
      </c>
      <c r="T22" s="54" t="s">
        <v>32</v>
      </c>
      <c r="U22" s="54" t="s">
        <v>33</v>
      </c>
      <c r="V22" s="54" t="s">
        <v>34</v>
      </c>
      <c r="W22" s="54" t="s">
        <v>35</v>
      </c>
      <c r="X22" s="18"/>
    </row>
    <row r="23" spans="1:24">
      <c r="C23" s="19" t="str">
        <f>CONCATENATE("　　=",TEXT(G10,"0.00"),"×（",TEXT(I15,"0.00"),"＋",TEXT(G12,"0.00"),"）×",TEXT(G13,"0.00"),"×",TEXT(G14,"0.00"),"×",TEXT(G15,"0.00"),"×",TEXT(G16,"0.00"),"＝",TEXT(I23,"0.00")," KＮ")</f>
        <v>　　=0.00×（0.00＋0.26）×1.00×1.00×1.00×1.00＝0.00 KＮ</v>
      </c>
      <c r="H23" s="98" t="s">
        <v>188</v>
      </c>
      <c r="I23" s="26">
        <f>G10*(I15+G12)*G13*G14*G15*G16</f>
        <v>0</v>
      </c>
      <c r="R23" s="7" t="s">
        <v>52</v>
      </c>
      <c r="S23" s="54">
        <f>IF(S21&lt;0.15,1,0)</f>
        <v>1</v>
      </c>
      <c r="T23" s="54">
        <f>IF(AND(S21&gt;=0.15,S21&lt;0.3),1/(3.33*S21+0.5),0)</f>
        <v>0</v>
      </c>
      <c r="U23" s="54">
        <f>IF(AND(S21&gt;=0.3,S21&lt;0.45),(3.3-S21)/(3*(3.33*S21+0.5)),0)</f>
        <v>0</v>
      </c>
      <c r="V23" s="54">
        <f>IF(AND(S21&gt;=0.45,S21&lt;0.6),(3.3-S21)/6,0)</f>
        <v>0</v>
      </c>
      <c r="W23" s="54">
        <f>IF(AND(S21&gt;=0.6),0.45,0)</f>
        <v>0</v>
      </c>
      <c r="X23" s="18"/>
    </row>
    <row r="24" spans="1:24">
      <c r="B24" s="19" t="s">
        <v>94</v>
      </c>
      <c r="C24" s="19" t="s">
        <v>113</v>
      </c>
      <c r="R24" s="7" t="s">
        <v>53</v>
      </c>
      <c r="S24" s="54">
        <f>IF(S21&lt;0.15,1,0)</f>
        <v>1</v>
      </c>
      <c r="T24" s="54">
        <f>IF(AND(S21&gt;=0.15,S21&lt;0.3),1/(3.33*S21+0.5),0)</f>
        <v>0</v>
      </c>
      <c r="U24" s="54">
        <f>IF(AND(S21&gt;=0.3,S21&lt;0.45),(2.3-S21)/(2*(3.33*S21+0.5)),0)</f>
        <v>0</v>
      </c>
      <c r="V24" s="54">
        <f>IF(AND(S21&gt;=0.45,S21&lt;0.6),(2.3-S21)/4,0)</f>
        <v>0</v>
      </c>
      <c r="W24" s="54">
        <f>IF(AND(S21&gt;=0.6),0.425,0)</f>
        <v>0</v>
      </c>
      <c r="X24" s="18"/>
    </row>
    <row r="25" spans="1:24">
      <c r="C25" s="19" t="str">
        <f>CONCATENATE("　　=",TEXT(G11,"0.00"),"×（",TEXT(I16,"0.00"),"＋",TEXT(G12,"0.00"),"）×",TEXT(G13,"0.00"),"×",TEXT(G14,"0.00"),"×",TEXT(G15,"0.00"),"×",TEXT(G16,"0.00"),"×",TEXT(G17,"0.00"),"＝",TEXT(I25,"0.00")," KＮ")</f>
        <v>　　=0.00×（0.40＋0.26）×1.00×1.00×1.00×1.00×1.00＝0.00 KＮ</v>
      </c>
      <c r="H25" s="98" t="s">
        <v>189</v>
      </c>
      <c r="I25" s="26">
        <f>G11*(I16+G12)*G13*G14*G15*G16*G17</f>
        <v>0</v>
      </c>
      <c r="R25" s="7" t="s">
        <v>54</v>
      </c>
      <c r="S25" s="54">
        <f>IF(S21&lt;0.15,1,0)</f>
        <v>1</v>
      </c>
      <c r="T25" s="54">
        <f>IF(AND(S21&gt;=0.15,S21&lt;0.3),1/(3.33*S21+0.5),0)</f>
        <v>0</v>
      </c>
      <c r="U25" s="54">
        <f>IF(AND(S21&gt;=0.3,S21&lt;0.45),(3.6-2*S21)/(3*(3.33*S21+0.5)),0)</f>
        <v>0</v>
      </c>
      <c r="V25" s="54">
        <f>IF(AND(S21&gt;=0.45,S21&lt;0.6),(3.6-2*S21)/6,0)</f>
        <v>0</v>
      </c>
      <c r="W25" s="54">
        <f>IF(AND(S21&gt;=0.6),0.4,0)</f>
        <v>0</v>
      </c>
      <c r="X25" s="18"/>
    </row>
    <row r="26" spans="1:24" ht="12.75" thickBot="1">
      <c r="A26" s="29"/>
      <c r="B26" s="5"/>
      <c r="D26" s="29"/>
      <c r="R26" s="15"/>
      <c r="S26" s="61"/>
      <c r="T26" s="61"/>
      <c r="U26" s="61"/>
      <c r="V26" s="61"/>
      <c r="W26" s="61"/>
      <c r="X26" s="18"/>
    </row>
    <row r="27" spans="1:24" ht="14.25" customHeight="1" thickTop="1" thickBot="1">
      <c r="A27" s="19" t="s">
        <v>144</v>
      </c>
      <c r="H27" s="30" t="s">
        <v>116</v>
      </c>
      <c r="I27" s="145" t="str">
        <f>IF(L27=1,"（Ⅰ）",IF(L27=2,"（Ⅱ）",IF(L27=3,"（Ⅲ）")))</f>
        <v>（Ⅱ）</v>
      </c>
      <c r="L27" s="157">
        <f>概要と通り!D14</f>
        <v>2</v>
      </c>
      <c r="M27" s="19" t="s">
        <v>117</v>
      </c>
      <c r="Q27" s="53" t="s">
        <v>199</v>
      </c>
      <c r="R27" s="7" t="s">
        <v>51</v>
      </c>
      <c r="S27" s="139">
        <f>H43</f>
        <v>0</v>
      </c>
      <c r="T27" s="54">
        <f>IF(L27=1,MAX(S29:W29),IF(L27=2,MAX(S30:W30),MAX(S31:W31)))</f>
        <v>1</v>
      </c>
      <c r="U27" s="58"/>
      <c r="V27" s="59"/>
      <c r="W27" s="60"/>
    </row>
    <row r="28" spans="1:24" ht="13.5" thickTop="1" thickBot="1">
      <c r="A28" s="29"/>
      <c r="B28" s="5"/>
      <c r="D28" s="29"/>
      <c r="R28" s="7"/>
      <c r="S28" s="54" t="s">
        <v>31</v>
      </c>
      <c r="T28" s="54" t="s">
        <v>32</v>
      </c>
      <c r="U28" s="54" t="s">
        <v>33</v>
      </c>
      <c r="V28" s="54" t="s">
        <v>34</v>
      </c>
      <c r="W28" s="54" t="s">
        <v>35</v>
      </c>
    </row>
    <row r="29" spans="1:24">
      <c r="A29" s="29"/>
      <c r="B29" s="238" t="s">
        <v>20</v>
      </c>
      <c r="C29" s="239"/>
      <c r="D29" s="240"/>
      <c r="E29" s="226" t="s">
        <v>24</v>
      </c>
      <c r="F29" s="226"/>
      <c r="G29" s="226" t="s">
        <v>28</v>
      </c>
      <c r="H29" s="227"/>
      <c r="R29" s="7" t="s">
        <v>21</v>
      </c>
      <c r="S29" s="54">
        <f>IF(S27&lt;0.15,1,0)</f>
        <v>1</v>
      </c>
      <c r="T29" s="54">
        <f>IF(AND(S27&gt;=0.15,S27&lt;0.3),1/(3.33*S27+0.5),0)</f>
        <v>0</v>
      </c>
      <c r="U29" s="54">
        <f>IF(AND(S27&gt;=0.3,S27&lt;0.45),(3.3-S27)/(3*(3.33*S27+0.5)),0)</f>
        <v>0</v>
      </c>
      <c r="V29" s="54">
        <f>IF(AND(S27&gt;=0.45,S27&lt;0.6),(3.3-S27)/6,0)</f>
        <v>0</v>
      </c>
      <c r="W29" s="54">
        <f>IF(AND(S27&gt;=0.6),0.45,0)</f>
        <v>0</v>
      </c>
    </row>
    <row r="30" spans="1:24">
      <c r="B30" s="232" t="s">
        <v>21</v>
      </c>
      <c r="C30" s="233"/>
      <c r="D30" s="234"/>
      <c r="E30" s="228" t="s">
        <v>25</v>
      </c>
      <c r="F30" s="228"/>
      <c r="G30" s="228">
        <v>1</v>
      </c>
      <c r="H30" s="229"/>
      <c r="I30" s="29"/>
      <c r="R30" s="7" t="s">
        <v>22</v>
      </c>
      <c r="S30" s="54">
        <f>IF(S27&lt;0.15,1,0)</f>
        <v>1</v>
      </c>
      <c r="T30" s="54">
        <f>IF(AND(S27&gt;=0.15,S27&lt;0.3),1/(3.33*S27+0.5),0)</f>
        <v>0</v>
      </c>
      <c r="U30" s="54">
        <f>IF(AND(S27&gt;=0.3,S27&lt;0.45),(2.3-S27)/(2*(3.33*S27+0.5)),0)</f>
        <v>0</v>
      </c>
      <c r="V30" s="54">
        <f>IF(AND(S27&gt;=0.45,S27&lt;0.6),(2.3-S27)/4,0)</f>
        <v>0</v>
      </c>
      <c r="W30" s="54">
        <f>IF(AND(S27&gt;=0.6),0.425,0)</f>
        <v>0</v>
      </c>
    </row>
    <row r="31" spans="1:24" ht="13.5" customHeight="1">
      <c r="B31" s="232" t="s">
        <v>22</v>
      </c>
      <c r="C31" s="233"/>
      <c r="D31" s="234"/>
      <c r="E31" s="228" t="s">
        <v>26</v>
      </c>
      <c r="F31" s="228"/>
      <c r="G31" s="228" t="s">
        <v>29</v>
      </c>
      <c r="H31" s="229"/>
      <c r="R31" s="7" t="s">
        <v>23</v>
      </c>
      <c r="S31" s="54">
        <f>IF(S27&lt;0.15,1,0)</f>
        <v>1</v>
      </c>
      <c r="T31" s="54">
        <f>IF(AND(S27&gt;=0.15,S27&lt;0.3),1/(3.33*S27+0.5),0)</f>
        <v>0</v>
      </c>
      <c r="U31" s="54">
        <f>IF(AND(S27&gt;=0.3,S27&lt;0.45),(3.6-2*S27)/(3*(3.33*S27+0.5)),0)</f>
        <v>0</v>
      </c>
      <c r="V31" s="54">
        <f>IF(AND(S27&gt;=0.45,S27&lt;0.6),(3.6-2*S27)/6,0)</f>
        <v>0</v>
      </c>
      <c r="W31" s="54">
        <f>IF(AND(S27&gt;=0.6),0.4,0)</f>
        <v>0</v>
      </c>
    </row>
    <row r="32" spans="1:24" ht="13.5" customHeight="1" thickBot="1">
      <c r="B32" s="235" t="s">
        <v>23</v>
      </c>
      <c r="C32" s="236"/>
      <c r="D32" s="237"/>
      <c r="E32" s="230" t="s">
        <v>27</v>
      </c>
      <c r="F32" s="230"/>
      <c r="G32" s="230" t="s">
        <v>30</v>
      </c>
      <c r="H32" s="231"/>
      <c r="R32" s="57"/>
      <c r="S32" s="62"/>
      <c r="T32" s="62"/>
      <c r="U32" s="62"/>
      <c r="V32" s="62"/>
      <c r="W32" s="62"/>
    </row>
    <row r="33" spans="2:23" ht="13.5" customHeight="1" thickBot="1">
      <c r="C33" s="32"/>
      <c r="D33" s="32"/>
      <c r="E33" s="32"/>
      <c r="F33" s="32"/>
      <c r="G33" s="32"/>
      <c r="H33" s="32"/>
      <c r="Q33" s="53" t="s">
        <v>200</v>
      </c>
      <c r="R33" s="7" t="s">
        <v>51</v>
      </c>
      <c r="S33" s="139">
        <f>H45</f>
        <v>0</v>
      </c>
      <c r="T33" s="54">
        <f>IF(L27=1,MAX(S35:W35),IF(L27=2,MAX(S36:W36),MAX(S37:W37)))</f>
        <v>1</v>
      </c>
      <c r="U33" s="58"/>
      <c r="V33" s="59"/>
      <c r="W33" s="60"/>
    </row>
    <row r="34" spans="2:23" ht="13.5" customHeight="1">
      <c r="B34" s="224"/>
      <c r="C34" s="225"/>
      <c r="D34" s="140" t="s">
        <v>31</v>
      </c>
      <c r="E34" s="140" t="s">
        <v>32</v>
      </c>
      <c r="F34" s="241" t="s">
        <v>33</v>
      </c>
      <c r="G34" s="242"/>
      <c r="H34" s="140" t="s">
        <v>34</v>
      </c>
      <c r="I34" s="141" t="s">
        <v>35</v>
      </c>
      <c r="R34" s="7"/>
      <c r="S34" s="54" t="s">
        <v>31</v>
      </c>
      <c r="T34" s="54" t="s">
        <v>32</v>
      </c>
      <c r="U34" s="54" t="s">
        <v>33</v>
      </c>
      <c r="V34" s="54" t="s">
        <v>34</v>
      </c>
      <c r="W34" s="54" t="s">
        <v>35</v>
      </c>
    </row>
    <row r="35" spans="2:23">
      <c r="B35" s="220">
        <v>1</v>
      </c>
      <c r="C35" s="221"/>
      <c r="D35" s="245">
        <v>1</v>
      </c>
      <c r="E35" s="245" t="s">
        <v>193</v>
      </c>
      <c r="F35" s="248" t="s">
        <v>37</v>
      </c>
      <c r="G35" s="248"/>
      <c r="H35" s="118" t="s">
        <v>36</v>
      </c>
      <c r="I35" s="142">
        <v>0.45</v>
      </c>
      <c r="R35" s="7" t="s">
        <v>21</v>
      </c>
      <c r="S35" s="54">
        <f>IF(S33&lt;0.15,1,0)</f>
        <v>1</v>
      </c>
      <c r="T35" s="54">
        <f>IF(AND(S33&gt;=0.15,S33&lt;0.3),1/(3.33*S33+0.5),0)</f>
        <v>0</v>
      </c>
      <c r="U35" s="54">
        <f>IF(AND(S33&gt;=0.3,S33&lt;0.45),(3.3-S33)/(3*(3.33*S33+0.5)),0)</f>
        <v>0</v>
      </c>
      <c r="V35" s="54">
        <f>IF(AND(S33&gt;=0.45,S33&lt;0.6),(3.3-S33)/6,0)</f>
        <v>0</v>
      </c>
      <c r="W35" s="54">
        <f>IF(AND(S33&gt;=0.6),0.45,0)</f>
        <v>0</v>
      </c>
    </row>
    <row r="36" spans="2:23" ht="22.5" customHeight="1">
      <c r="B36" s="220" t="s">
        <v>29</v>
      </c>
      <c r="C36" s="221"/>
      <c r="D36" s="246"/>
      <c r="E36" s="246"/>
      <c r="F36" s="248" t="s">
        <v>39</v>
      </c>
      <c r="G36" s="248"/>
      <c r="H36" s="118" t="s">
        <v>40</v>
      </c>
      <c r="I36" s="142">
        <v>0.42499999999999999</v>
      </c>
      <c r="R36" s="7" t="s">
        <v>22</v>
      </c>
      <c r="S36" s="54">
        <f>IF(S33&lt;0.15,1,0)</f>
        <v>1</v>
      </c>
      <c r="T36" s="54">
        <f>IF(AND(S33&gt;=0.15,S33&lt;0.3),1/(3.33*S33+0.5),0)</f>
        <v>0</v>
      </c>
      <c r="U36" s="54">
        <f>IF(AND(S33&gt;=0.3,S33&lt;0.45),(2.3-S33)/(2*(3.33*S33+0.5)),0)</f>
        <v>0</v>
      </c>
      <c r="V36" s="54">
        <f>IF(AND(S33&gt;=0.45,S33&lt;0.6),(2.3-S33)/4,0)</f>
        <v>0</v>
      </c>
      <c r="W36" s="54">
        <f>IF(AND(S33&gt;=0.6),0.425,0)</f>
        <v>0</v>
      </c>
    </row>
    <row r="37" spans="2:23" ht="12.75" thickBot="1">
      <c r="B37" s="222" t="s">
        <v>30</v>
      </c>
      <c r="C37" s="223"/>
      <c r="D37" s="257"/>
      <c r="E37" s="257"/>
      <c r="F37" s="258" t="s">
        <v>38</v>
      </c>
      <c r="G37" s="258"/>
      <c r="H37" s="143" t="s">
        <v>41</v>
      </c>
      <c r="I37" s="144">
        <v>0.4</v>
      </c>
      <c r="R37" s="7" t="s">
        <v>23</v>
      </c>
      <c r="S37" s="54">
        <f>IF(S33&lt;0.15,1,0)</f>
        <v>1</v>
      </c>
      <c r="T37" s="54">
        <f>IF(AND(S33&gt;=0.15,S33&lt;0.3),1/(3.33*S33+0.5),0)</f>
        <v>0</v>
      </c>
      <c r="U37" s="54">
        <f>IF(AND(S33&gt;=0.3,S33&lt;0.45),(3.6-2*S33)/(3*(3.33*S33+0.5)),0)</f>
        <v>0</v>
      </c>
      <c r="V37" s="54">
        <f>IF(AND(S33&gt;=0.45,S33&lt;0.6),(3.6-2*S33)/6,0)</f>
        <v>0</v>
      </c>
      <c r="W37" s="54">
        <f>IF(AND(S33&gt;=0.6),0.4,0)</f>
        <v>0</v>
      </c>
    </row>
    <row r="38" spans="2:23" ht="12.75" thickBot="1">
      <c r="R38" s="57"/>
      <c r="S38" s="62"/>
      <c r="T38" s="62"/>
      <c r="U38" s="62"/>
      <c r="V38" s="62"/>
      <c r="W38" s="62"/>
    </row>
    <row r="39" spans="2:23">
      <c r="B39" s="33" t="s">
        <v>114</v>
      </c>
      <c r="C39" s="34" t="s">
        <v>115</v>
      </c>
      <c r="D39" s="34" t="s">
        <v>136</v>
      </c>
      <c r="E39" s="34" t="s">
        <v>137</v>
      </c>
      <c r="F39" s="34" t="s">
        <v>138</v>
      </c>
      <c r="G39" s="56" t="s">
        <v>139</v>
      </c>
      <c r="H39" s="34" t="s">
        <v>140</v>
      </c>
      <c r="I39" s="35" t="s">
        <v>118</v>
      </c>
      <c r="Q39" s="53" t="s">
        <v>201</v>
      </c>
      <c r="R39" s="7" t="s">
        <v>51</v>
      </c>
      <c r="S39" s="139">
        <f>H47</f>
        <v>0</v>
      </c>
      <c r="T39" s="54">
        <f>IF(L27=1,MAX(S41:W41),IF(L27=2,MAX(S42:W42),MAX(S43:W43)))</f>
        <v>1</v>
      </c>
      <c r="U39" s="58"/>
      <c r="V39" s="59"/>
      <c r="W39" s="60"/>
    </row>
    <row r="40" spans="2:23" ht="12.75" thickBot="1">
      <c r="B40" s="37"/>
      <c r="C40" s="38"/>
      <c r="D40" s="38" t="s">
        <v>194</v>
      </c>
      <c r="E40" s="38" t="s">
        <v>195</v>
      </c>
      <c r="F40" s="39" t="s">
        <v>196</v>
      </c>
      <c r="G40" s="40" t="s">
        <v>197</v>
      </c>
      <c r="H40" s="38" t="s">
        <v>146</v>
      </c>
      <c r="I40" s="41" t="s">
        <v>147</v>
      </c>
      <c r="R40" s="7"/>
      <c r="S40" s="54" t="s">
        <v>31</v>
      </c>
      <c r="T40" s="54" t="s">
        <v>32</v>
      </c>
      <c r="U40" s="54" t="s">
        <v>33</v>
      </c>
      <c r="V40" s="54" t="s">
        <v>34</v>
      </c>
      <c r="W40" s="54" t="s">
        <v>35</v>
      </c>
    </row>
    <row r="41" spans="2:23" ht="13.5" customHeight="1">
      <c r="B41" s="208">
        <v>2</v>
      </c>
      <c r="C41" s="219" t="s">
        <v>119</v>
      </c>
      <c r="D41" s="211">
        <f>'剛性率(2F)'!P183</f>
        <v>0</v>
      </c>
      <c r="E41" s="211">
        <f>'剛性率(2F)'!P184</f>
        <v>0</v>
      </c>
      <c r="F41" s="211">
        <f>'剛性率(2F)'!P185</f>
        <v>0</v>
      </c>
      <c r="G41" s="211">
        <f>'剛性率(2F)'!P186</f>
        <v>0</v>
      </c>
      <c r="H41" s="211">
        <f>'剛性率(2F)'!P187</f>
        <v>0</v>
      </c>
      <c r="I41" s="252">
        <f>IF(I23=0,0,ROUND(T21,2))</f>
        <v>0</v>
      </c>
      <c r="K41" s="36"/>
      <c r="R41" s="7" t="s">
        <v>21</v>
      </c>
      <c r="S41" s="54">
        <f>IF(S39&lt;0.15,1,0)</f>
        <v>1</v>
      </c>
      <c r="T41" s="54">
        <f>IF(AND(S39&gt;=0.15,S39&lt;0.3),1/(3.33*S39+0.5),0)</f>
        <v>0</v>
      </c>
      <c r="U41" s="54">
        <f>IF(AND(S39&gt;=0.3,S39&lt;0.45),(3.3-S39)/(3*(3.33*S39+0.5)),0)</f>
        <v>0</v>
      </c>
      <c r="V41" s="54">
        <f>IF(AND(S39&gt;=0.45,S39&lt;0.6),(3.3-S39)/6,0)</f>
        <v>0</v>
      </c>
      <c r="W41" s="54">
        <f>IF(AND(S39&gt;=0.6),0.45,0)</f>
        <v>0</v>
      </c>
    </row>
    <row r="42" spans="2:23" ht="12.75" customHeight="1">
      <c r="B42" s="210"/>
      <c r="C42" s="216"/>
      <c r="D42" s="212"/>
      <c r="E42" s="212"/>
      <c r="F42" s="212"/>
      <c r="G42" s="212"/>
      <c r="H42" s="212"/>
      <c r="I42" s="256"/>
      <c r="K42" s="36"/>
      <c r="R42" s="7" t="s">
        <v>22</v>
      </c>
      <c r="S42" s="54">
        <f>IF(S39&lt;0.15,1,0)</f>
        <v>1</v>
      </c>
      <c r="T42" s="54">
        <f>IF(AND(S39&gt;=0.15,S39&lt;0.3),1/(3.33*S39+0.5),0)</f>
        <v>0</v>
      </c>
      <c r="U42" s="54">
        <f>IF(AND(S39&gt;=0.3,S39&lt;0.45),(2.3-S39)/(2*(3.33*S39+0.5)),0)</f>
        <v>0</v>
      </c>
      <c r="V42" s="54">
        <f>IF(AND(S39&gt;=0.45,S39&lt;0.6),(2.3-S39)/4,0)</f>
        <v>0</v>
      </c>
      <c r="W42" s="54">
        <f>IF(AND(S39&gt;=0.6),0.425,0)</f>
        <v>0</v>
      </c>
    </row>
    <row r="43" spans="2:23">
      <c r="B43" s="210"/>
      <c r="C43" s="217" t="s">
        <v>120</v>
      </c>
      <c r="D43" s="213">
        <f>'剛性率(2F)'!AG183</f>
        <v>0</v>
      </c>
      <c r="E43" s="213">
        <f>'剛性率(2F)'!AG184</f>
        <v>0</v>
      </c>
      <c r="F43" s="213">
        <f>'剛性率(2F)'!AG185</f>
        <v>0</v>
      </c>
      <c r="G43" s="213">
        <f>'剛性率(2F)'!AG186</f>
        <v>0</v>
      </c>
      <c r="H43" s="213">
        <f>'剛性率(2F)'!AG187</f>
        <v>0</v>
      </c>
      <c r="I43" s="254">
        <f>IF(I23=0,0,ROUND(T27,2))</f>
        <v>0</v>
      </c>
      <c r="K43" s="36"/>
      <c r="L43" s="30"/>
      <c r="R43" s="7" t="s">
        <v>23</v>
      </c>
      <c r="S43" s="54">
        <f>IF(S39&lt;0.15,1,0)</f>
        <v>1</v>
      </c>
      <c r="T43" s="54">
        <f>IF(AND(S39&gt;=0.15,S39&lt;0.3),1/(3.33*S39+0.5),0)</f>
        <v>0</v>
      </c>
      <c r="U43" s="54">
        <f>IF(AND(S39&gt;=0.3,S39&lt;0.45),(3.6-2*S39)/(3*(3.33*S39+0.5)),0)</f>
        <v>0</v>
      </c>
      <c r="V43" s="54">
        <f>IF(AND(S39&gt;=0.45,S39&lt;0.6),(3.6-2*S39)/6,0)</f>
        <v>0</v>
      </c>
      <c r="W43" s="54">
        <f>IF(AND(S39&gt;=0.6),0.4,0)</f>
        <v>0</v>
      </c>
    </row>
    <row r="44" spans="2:23" ht="12.75" thickBot="1">
      <c r="B44" s="209"/>
      <c r="C44" s="218"/>
      <c r="D44" s="214"/>
      <c r="E44" s="214"/>
      <c r="F44" s="214"/>
      <c r="G44" s="214"/>
      <c r="H44" s="214"/>
      <c r="I44" s="255"/>
      <c r="K44" s="36"/>
      <c r="L44" s="30"/>
    </row>
    <row r="45" spans="2:23">
      <c r="B45" s="210">
        <v>1</v>
      </c>
      <c r="C45" s="215" t="s">
        <v>121</v>
      </c>
      <c r="D45" s="211">
        <f>'剛性率（1F）'!P187</f>
        <v>0</v>
      </c>
      <c r="E45" s="211">
        <f>'剛性率（1F）'!P188</f>
        <v>0</v>
      </c>
      <c r="F45" s="211">
        <f>'剛性率（1F）'!P189</f>
        <v>0</v>
      </c>
      <c r="G45" s="211">
        <f>'剛性率（1F）'!P190</f>
        <v>0</v>
      </c>
      <c r="H45" s="211">
        <f>'剛性率（1F）'!P191</f>
        <v>0</v>
      </c>
      <c r="I45" s="252">
        <f>ROUND(T33,2)</f>
        <v>1</v>
      </c>
      <c r="K45" s="36"/>
      <c r="L45" s="30"/>
    </row>
    <row r="46" spans="2:23">
      <c r="B46" s="210"/>
      <c r="C46" s="216"/>
      <c r="D46" s="212"/>
      <c r="E46" s="212"/>
      <c r="F46" s="212"/>
      <c r="G46" s="212"/>
      <c r="H46" s="212"/>
      <c r="I46" s="253"/>
      <c r="K46" s="36"/>
      <c r="L46" s="30"/>
    </row>
    <row r="47" spans="2:23">
      <c r="B47" s="210"/>
      <c r="C47" s="217" t="s">
        <v>120</v>
      </c>
      <c r="D47" s="213">
        <f>'剛性率（1F）'!AG187</f>
        <v>0</v>
      </c>
      <c r="E47" s="213">
        <f>'剛性率（1F）'!AG188</f>
        <v>0</v>
      </c>
      <c r="F47" s="213">
        <f>'剛性率（1F）'!AG189</f>
        <v>0</v>
      </c>
      <c r="G47" s="213">
        <f>'剛性率（1F）'!AG190</f>
        <v>0</v>
      </c>
      <c r="H47" s="213">
        <f>'剛性率（1F）'!AG191</f>
        <v>0</v>
      </c>
      <c r="I47" s="254">
        <f>ROUND(T39,2)</f>
        <v>1</v>
      </c>
      <c r="K47" s="36"/>
      <c r="L47" s="30"/>
    </row>
    <row r="48" spans="2:23" ht="12.75" thickBot="1">
      <c r="B48" s="209"/>
      <c r="C48" s="218"/>
      <c r="D48" s="214"/>
      <c r="E48" s="214"/>
      <c r="F48" s="214"/>
      <c r="G48" s="214"/>
      <c r="H48" s="214"/>
      <c r="I48" s="255"/>
      <c r="K48" s="36"/>
      <c r="L48" s="30"/>
    </row>
    <row r="49" spans="1:15">
      <c r="B49" s="31"/>
      <c r="C49" s="42"/>
      <c r="D49" s="42"/>
      <c r="E49" s="42"/>
      <c r="F49" s="27"/>
      <c r="G49" s="43"/>
      <c r="H49" s="43"/>
      <c r="I49" s="27"/>
      <c r="J49" s="43"/>
      <c r="K49" s="36"/>
      <c r="L49" s="30"/>
    </row>
    <row r="50" spans="1:15">
      <c r="A50" s="19" t="s">
        <v>145</v>
      </c>
      <c r="K50" s="36"/>
      <c r="L50" s="30"/>
    </row>
    <row r="51" spans="1:15" ht="12.75" thickBot="1">
      <c r="O51" s="44"/>
    </row>
    <row r="52" spans="1:15" ht="15" customHeight="1">
      <c r="B52" s="33" t="s">
        <v>114</v>
      </c>
      <c r="C52" s="34" t="s">
        <v>115</v>
      </c>
      <c r="D52" s="146" t="s">
        <v>142</v>
      </c>
      <c r="E52" s="34" t="s">
        <v>122</v>
      </c>
      <c r="F52" s="34" t="s">
        <v>123</v>
      </c>
      <c r="G52" s="34" t="s">
        <v>132</v>
      </c>
      <c r="H52" s="34" t="s">
        <v>124</v>
      </c>
      <c r="I52" s="35" t="s">
        <v>125</v>
      </c>
      <c r="J52" s="36"/>
    </row>
    <row r="53" spans="1:15" ht="12.75" thickBot="1">
      <c r="B53" s="37"/>
      <c r="C53" s="38"/>
      <c r="D53" s="39" t="s">
        <v>143</v>
      </c>
      <c r="E53" s="99" t="s">
        <v>130</v>
      </c>
      <c r="F53" s="38" t="s">
        <v>131</v>
      </c>
      <c r="G53" s="99" t="s">
        <v>133</v>
      </c>
      <c r="H53" s="38" t="s">
        <v>134</v>
      </c>
      <c r="I53" s="41" t="s">
        <v>135</v>
      </c>
      <c r="J53" s="36"/>
    </row>
    <row r="54" spans="1:15" ht="22.5" customHeight="1">
      <c r="B54" s="208">
        <v>2</v>
      </c>
      <c r="C54" s="45" t="s">
        <v>126</v>
      </c>
      <c r="D54" s="100">
        <f>'剛性率(2F)'!M181</f>
        <v>0</v>
      </c>
      <c r="E54" s="101">
        <f>I41</f>
        <v>0</v>
      </c>
      <c r="F54" s="102">
        <f>IF(I23=0,0,L56)</f>
        <v>0</v>
      </c>
      <c r="G54" s="103">
        <f>D54*E54*F54</f>
        <v>0</v>
      </c>
      <c r="H54" s="103">
        <f>I23</f>
        <v>0</v>
      </c>
      <c r="I54" s="104">
        <f>IF(H54=0,0,ROUNDDOWN(G54/H54,2))</f>
        <v>0</v>
      </c>
      <c r="K54" s="30"/>
    </row>
    <row r="55" spans="1:15" ht="21.75" customHeight="1" thickBot="1">
      <c r="B55" s="209"/>
      <c r="C55" s="46" t="s">
        <v>120</v>
      </c>
      <c r="D55" s="105">
        <f>'剛性率(2F)'!AD181</f>
        <v>0</v>
      </c>
      <c r="E55" s="106">
        <f>I43</f>
        <v>0</v>
      </c>
      <c r="F55" s="107">
        <f>IF(I23=0,0,L56)</f>
        <v>0</v>
      </c>
      <c r="G55" s="108">
        <f>D55*E55*F55</f>
        <v>0</v>
      </c>
      <c r="H55" s="108">
        <f>I23</f>
        <v>0</v>
      </c>
      <c r="I55" s="109">
        <f>IF(H55=0,0,ROUNDDOWN(G55/H55,2))</f>
        <v>0</v>
      </c>
      <c r="J55" s="36"/>
      <c r="K55" s="30"/>
    </row>
    <row r="56" spans="1:15" ht="21.75" customHeight="1" thickTop="1" thickBot="1">
      <c r="B56" s="210">
        <v>1</v>
      </c>
      <c r="C56" s="47" t="s">
        <v>127</v>
      </c>
      <c r="D56" s="110">
        <f>'剛性率（1F）'!M185</f>
        <v>0</v>
      </c>
      <c r="E56" s="111">
        <f>I45</f>
        <v>1</v>
      </c>
      <c r="F56" s="112">
        <f>L56</f>
        <v>0.7</v>
      </c>
      <c r="G56" s="103">
        <f>D56*E56*F56</f>
        <v>0</v>
      </c>
      <c r="H56" s="113">
        <f>I25</f>
        <v>0</v>
      </c>
      <c r="I56" s="104">
        <f>IF(H56=0,0,ROUNDDOWN(G56/H56,2))</f>
        <v>0</v>
      </c>
      <c r="J56" s="36"/>
      <c r="L56" s="129">
        <f>概要と通り!I18</f>
        <v>0.7</v>
      </c>
      <c r="M56" s="19" t="s">
        <v>141</v>
      </c>
    </row>
    <row r="57" spans="1:15" ht="21.75" customHeight="1" thickTop="1" thickBot="1">
      <c r="B57" s="209"/>
      <c r="C57" s="46" t="s">
        <v>120</v>
      </c>
      <c r="D57" s="105">
        <f>'剛性率（1F）'!AD185</f>
        <v>0</v>
      </c>
      <c r="E57" s="106">
        <f>I47</f>
        <v>1</v>
      </c>
      <c r="F57" s="107">
        <f>L56</f>
        <v>0.7</v>
      </c>
      <c r="G57" s="108">
        <f>D57*E57*F57</f>
        <v>0</v>
      </c>
      <c r="H57" s="108">
        <f>I25</f>
        <v>0</v>
      </c>
      <c r="I57" s="109">
        <f>IF(H57=0,0,ROUNDDOWN(G57/H57,2))</f>
        <v>0</v>
      </c>
      <c r="J57" s="36"/>
      <c r="K57" s="30"/>
    </row>
    <row r="58" spans="1:15" ht="19.5" customHeight="1" thickBot="1">
      <c r="K58" s="30"/>
    </row>
    <row r="59" spans="1:15" ht="23.25" customHeight="1" thickBot="1">
      <c r="B59" s="48" t="s">
        <v>128</v>
      </c>
      <c r="C59" s="49"/>
      <c r="D59" s="49"/>
      <c r="E59" s="49"/>
      <c r="F59" s="49"/>
      <c r="G59" s="50">
        <f>IF(I23=0,MIN(I56:I57),MIN(I54:I57))</f>
        <v>0</v>
      </c>
      <c r="H59" s="249" t="str">
        <f>IF(G59&gt;=1.5,"倒壊しない",IF(AND(G59&gt;=1,G59&lt;1.5),"一応倒壊しない",IF(AND(G59&gt;=0.7,G59&lt;1),"倒壊する可能性がある","倒壊する可能性が高い")))</f>
        <v>倒壊する可能性が高い</v>
      </c>
      <c r="I59" s="250"/>
      <c r="K59" s="30"/>
    </row>
    <row r="60" spans="1:15" ht="27.75" customHeight="1">
      <c r="B60" s="207" t="s">
        <v>129</v>
      </c>
      <c r="C60" s="207"/>
      <c r="D60" s="207"/>
      <c r="E60" s="207"/>
      <c r="F60" s="207"/>
      <c r="G60" s="207"/>
      <c r="H60" s="207"/>
      <c r="I60" s="207"/>
    </row>
    <row r="61" spans="1:15" ht="12" customHeight="1"/>
  </sheetData>
  <sheetProtection password="C93A" sheet="1" objects="1" scenarios="1" formatCells="0"/>
  <protectedRanges>
    <protectedRange sqref="L56" name="範囲7"/>
    <protectedRange sqref="L2" name="範囲5"/>
    <protectedRange sqref="G10:G17" name="範囲1"/>
    <protectedRange sqref="I1:I2" name="範囲2"/>
    <protectedRange sqref="F41:F48" name="範囲4"/>
    <protectedRange sqref="L27" name="範囲6"/>
    <protectedRange sqref="D54:D57" name="範囲8"/>
  </protectedRanges>
  <mergeCells count="66">
    <mergeCell ref="D35:D37"/>
    <mergeCell ref="E35:E37"/>
    <mergeCell ref="F35:G35"/>
    <mergeCell ref="F37:G37"/>
    <mergeCell ref="F36:G36"/>
    <mergeCell ref="H59:I59"/>
    <mergeCell ref="Q12:R12"/>
    <mergeCell ref="Q13:R13"/>
    <mergeCell ref="Q14:R14"/>
    <mergeCell ref="Q15:R15"/>
    <mergeCell ref="I45:I46"/>
    <mergeCell ref="I47:I48"/>
    <mergeCell ref="I41:I42"/>
    <mergeCell ref="I43:I44"/>
    <mergeCell ref="U12:V12"/>
    <mergeCell ref="S13:S15"/>
    <mergeCell ref="T13:T15"/>
    <mergeCell ref="U13:V13"/>
    <mergeCell ref="U14:V14"/>
    <mergeCell ref="U15:V15"/>
    <mergeCell ref="B34:C34"/>
    <mergeCell ref="E29:F29"/>
    <mergeCell ref="G29:H29"/>
    <mergeCell ref="G30:H30"/>
    <mergeCell ref="G31:H31"/>
    <mergeCell ref="G32:H32"/>
    <mergeCell ref="E30:F30"/>
    <mergeCell ref="E31:F31"/>
    <mergeCell ref="E32:F32"/>
    <mergeCell ref="B31:D31"/>
    <mergeCell ref="B32:D32"/>
    <mergeCell ref="B30:D30"/>
    <mergeCell ref="B29:D29"/>
    <mergeCell ref="F34:G34"/>
    <mergeCell ref="B35:C35"/>
    <mergeCell ref="D45:D46"/>
    <mergeCell ref="E45:E46"/>
    <mergeCell ref="F45:F46"/>
    <mergeCell ref="G45:G46"/>
    <mergeCell ref="D41:D42"/>
    <mergeCell ref="E41:E42"/>
    <mergeCell ref="F41:F42"/>
    <mergeCell ref="D43:D44"/>
    <mergeCell ref="C43:C44"/>
    <mergeCell ref="E43:E44"/>
    <mergeCell ref="F43:F44"/>
    <mergeCell ref="G41:G42"/>
    <mergeCell ref="G43:G44"/>
    <mergeCell ref="B36:C36"/>
    <mergeCell ref="B37:C37"/>
    <mergeCell ref="B60:I60"/>
    <mergeCell ref="B54:B55"/>
    <mergeCell ref="B56:B57"/>
    <mergeCell ref="H41:H42"/>
    <mergeCell ref="H43:H44"/>
    <mergeCell ref="H45:H46"/>
    <mergeCell ref="H47:H48"/>
    <mergeCell ref="B45:B48"/>
    <mergeCell ref="C45:C46"/>
    <mergeCell ref="C47:C48"/>
    <mergeCell ref="D47:D48"/>
    <mergeCell ref="E47:E48"/>
    <mergeCell ref="F47:F48"/>
    <mergeCell ref="G47:G48"/>
    <mergeCell ref="B41:B44"/>
    <mergeCell ref="C41:C42"/>
  </mergeCells>
  <phoneticPr fontId="1"/>
  <pageMargins left="0.78740157480314965" right="0.39370078740157483" top="0.47244094488188981" bottom="0.39370078740157483" header="0.27559055118110237" footer="0.31496062992125984"/>
  <pageSetup paperSize="9" orientation="portrait" blackAndWhite="1" r:id="rId1"/>
  <headerFooter alignWithMargins="0">
    <oddHeader>&amp;L&amp;"ＭＳ 明朝,斜体"&amp;9各階の床面積を考慮した必要耐力の算出法【精算法】Ver1.00　　　P.&amp;P&amp;R&amp;"ＭＳ 明朝,斜体"&amp;9&amp;D   &amp;T</oddHeader>
    <oddFooter>&amp;R&amp;10石川県建築士事務所協会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7</vt:i4>
      </vt:variant>
    </vt:vector>
  </HeadingPairs>
  <TitlesOfParts>
    <vt:vector size="12" baseType="lpstr">
      <vt:lpstr>概要と通り</vt:lpstr>
      <vt:lpstr>重心</vt:lpstr>
      <vt:lpstr>剛性率（1F）</vt:lpstr>
      <vt:lpstr>剛性率(2F)</vt:lpstr>
      <vt:lpstr>精算法シート</vt:lpstr>
      <vt:lpstr>概要と通り!Print_Area</vt:lpstr>
      <vt:lpstr>'剛性率（1F）'!Print_Area</vt:lpstr>
      <vt:lpstr>'剛性率(2F)'!Print_Area</vt:lpstr>
      <vt:lpstr>重心!Print_Area</vt:lpstr>
      <vt:lpstr>精算法シート!Print_Area</vt:lpstr>
      <vt:lpstr>'剛性率（1F）'!Print_Titles</vt:lpstr>
      <vt:lpstr>'剛性率(2F)'!Print_Titles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HIDEKI</dc:creator>
  <cp:lastModifiedBy>HIDEKI</cp:lastModifiedBy>
  <cp:lastPrinted>2015-10-29T05:51:40Z</cp:lastPrinted>
  <dcterms:created xsi:type="dcterms:W3CDTF">2013-06-24T03:45:51Z</dcterms:created>
  <dcterms:modified xsi:type="dcterms:W3CDTF">2018-03-06T02:38:33Z</dcterms:modified>
</cp:coreProperties>
</file>